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8800" windowHeight="12330" tabRatio="446"/>
  </bookViews>
  <sheets>
    <sheet name="Лист1" sheetId="1" r:id="rId1"/>
  </sheets>
  <definedNames>
    <definedName name="_xlnm._FilterDatabase" localSheetId="0" hidden="1">Лист1!$A$15:$EB$15</definedName>
  </definedNames>
  <calcPr calcId="125725"/>
  <fileRecoveryPr autoRecover="0"/>
</workbook>
</file>

<file path=xl/calcChain.xml><?xml version="1.0" encoding="utf-8"?>
<calcChain xmlns="http://schemas.openxmlformats.org/spreadsheetml/2006/main">
  <c r="N22" i="1"/>
  <c r="M22"/>
  <c r="N21"/>
  <c r="M21"/>
  <c r="L22"/>
  <c r="L21"/>
  <c r="K55"/>
  <c r="G55"/>
  <c r="G54"/>
  <c r="N53"/>
  <c r="M53"/>
  <c r="L53"/>
  <c r="K53"/>
  <c r="J53"/>
  <c r="I53"/>
  <c r="H53"/>
  <c r="G53" s="1"/>
  <c r="N126" l="1"/>
  <c r="N159" s="1"/>
  <c r="M126"/>
  <c r="M123" s="1"/>
  <c r="N125"/>
  <c r="N158" s="1"/>
  <c r="M125"/>
  <c r="M158" s="1"/>
  <c r="L126"/>
  <c r="L159" s="1"/>
  <c r="L125"/>
  <c r="L122" s="1"/>
  <c r="G156"/>
  <c r="G155"/>
  <c r="N154"/>
  <c r="M154"/>
  <c r="L154"/>
  <c r="K154"/>
  <c r="J154"/>
  <c r="I154"/>
  <c r="H154"/>
  <c r="M50"/>
  <c r="L50"/>
  <c r="K52"/>
  <c r="K34"/>
  <c r="M26"/>
  <c r="K27"/>
  <c r="K26" s="1"/>
  <c r="N23"/>
  <c r="M23"/>
  <c r="L23"/>
  <c r="K24"/>
  <c r="K21" s="1"/>
  <c r="N95"/>
  <c r="N222"/>
  <c r="N213"/>
  <c r="N212"/>
  <c r="N209" s="1"/>
  <c r="N211"/>
  <c r="N208" s="1"/>
  <c r="N204"/>
  <c r="N201"/>
  <c r="N198"/>
  <c r="N195"/>
  <c r="N192"/>
  <c r="N189"/>
  <c r="N188"/>
  <c r="N185" s="1"/>
  <c r="N187"/>
  <c r="N184" s="1"/>
  <c r="N180"/>
  <c r="N177"/>
  <c r="N174"/>
  <c r="N173"/>
  <c r="N172"/>
  <c r="N171" s="1"/>
  <c r="N168"/>
  <c r="N167"/>
  <c r="N164" s="1"/>
  <c r="N166"/>
  <c r="N151"/>
  <c r="N148"/>
  <c r="N145"/>
  <c r="N142"/>
  <c r="N139"/>
  <c r="N136"/>
  <c r="N133"/>
  <c r="N130"/>
  <c r="N127"/>
  <c r="N123"/>
  <c r="N122"/>
  <c r="N104"/>
  <c r="N101"/>
  <c r="N98"/>
  <c r="N94"/>
  <c r="N109" s="1"/>
  <c r="N93"/>
  <c r="N89"/>
  <c r="N86"/>
  <c r="N83"/>
  <c r="N82"/>
  <c r="N79" s="1"/>
  <c r="N81"/>
  <c r="N80" s="1"/>
  <c r="N68"/>
  <c r="N65"/>
  <c r="N62"/>
  <c r="N61"/>
  <c r="N58" s="1"/>
  <c r="N60"/>
  <c r="N59" s="1"/>
  <c r="N50"/>
  <c r="N47"/>
  <c r="N44"/>
  <c r="N41"/>
  <c r="N38"/>
  <c r="N35"/>
  <c r="N32"/>
  <c r="N29"/>
  <c r="N26"/>
  <c r="N73"/>
  <c r="L32"/>
  <c r="M94"/>
  <c r="L94"/>
  <c r="M93"/>
  <c r="L93"/>
  <c r="K94"/>
  <c r="K93"/>
  <c r="G106"/>
  <c r="G105"/>
  <c r="M104"/>
  <c r="L104"/>
  <c r="K104"/>
  <c r="J104"/>
  <c r="I104"/>
  <c r="H104"/>
  <c r="K125"/>
  <c r="M172"/>
  <c r="L172"/>
  <c r="K172"/>
  <c r="J158"/>
  <c r="J157" s="1"/>
  <c r="K98"/>
  <c r="G70"/>
  <c r="J69"/>
  <c r="G69" s="1"/>
  <c r="M68"/>
  <c r="L68"/>
  <c r="K68"/>
  <c r="I68"/>
  <c r="H68"/>
  <c r="G67"/>
  <c r="J66"/>
  <c r="G66" s="1"/>
  <c r="M65"/>
  <c r="L65"/>
  <c r="K65"/>
  <c r="I65"/>
  <c r="H65"/>
  <c r="G64"/>
  <c r="G63"/>
  <c r="M62"/>
  <c r="L62"/>
  <c r="K62"/>
  <c r="J62"/>
  <c r="I62"/>
  <c r="H62"/>
  <c r="J22"/>
  <c r="J18" s="1"/>
  <c r="J21"/>
  <c r="J17" s="1"/>
  <c r="G51"/>
  <c r="J50"/>
  <c r="I50"/>
  <c r="H50"/>
  <c r="G49"/>
  <c r="G48"/>
  <c r="M47"/>
  <c r="L47"/>
  <c r="K47"/>
  <c r="J47"/>
  <c r="H47"/>
  <c r="I46"/>
  <c r="G46" s="1"/>
  <c r="G45"/>
  <c r="M44"/>
  <c r="L44"/>
  <c r="K44"/>
  <c r="J44"/>
  <c r="H44"/>
  <c r="G43"/>
  <c r="G42"/>
  <c r="M41"/>
  <c r="L41"/>
  <c r="K41"/>
  <c r="J41"/>
  <c r="I41"/>
  <c r="H41"/>
  <c r="G40"/>
  <c r="G39"/>
  <c r="M38"/>
  <c r="L38"/>
  <c r="K38"/>
  <c r="J38"/>
  <c r="I38"/>
  <c r="H38"/>
  <c r="G37"/>
  <c r="G36"/>
  <c r="M35"/>
  <c r="L35"/>
  <c r="K35"/>
  <c r="J35"/>
  <c r="I35"/>
  <c r="H35"/>
  <c r="G33"/>
  <c r="K32"/>
  <c r="J32"/>
  <c r="I32"/>
  <c r="H32"/>
  <c r="G31"/>
  <c r="G30"/>
  <c r="M29"/>
  <c r="L29"/>
  <c r="K29"/>
  <c r="J29"/>
  <c r="I29"/>
  <c r="H29"/>
  <c r="G28"/>
  <c r="I27"/>
  <c r="I26" s="1"/>
  <c r="H27"/>
  <c r="J26"/>
  <c r="G25"/>
  <c r="I24"/>
  <c r="I23" s="1"/>
  <c r="H24"/>
  <c r="H21" s="1"/>
  <c r="H17" s="1"/>
  <c r="J23"/>
  <c r="H22"/>
  <c r="H18" s="1"/>
  <c r="I21"/>
  <c r="I17" s="1"/>
  <c r="H60"/>
  <c r="H57" s="1"/>
  <c r="I60"/>
  <c r="L60"/>
  <c r="L57" s="1"/>
  <c r="M60"/>
  <c r="M57" s="1"/>
  <c r="H61"/>
  <c r="H58" s="1"/>
  <c r="I61"/>
  <c r="I58" s="1"/>
  <c r="J61"/>
  <c r="J58" s="1"/>
  <c r="K61"/>
  <c r="K58" s="1"/>
  <c r="L61"/>
  <c r="L58" s="1"/>
  <c r="M61"/>
  <c r="M58" s="1"/>
  <c r="Q201"/>
  <c r="Q204"/>
  <c r="J188"/>
  <c r="J185" s="1"/>
  <c r="J187"/>
  <c r="G206"/>
  <c r="G205"/>
  <c r="M204"/>
  <c r="L204"/>
  <c r="K204"/>
  <c r="J204"/>
  <c r="I204"/>
  <c r="H204"/>
  <c r="G203"/>
  <c r="G202"/>
  <c r="M201"/>
  <c r="L201"/>
  <c r="K201"/>
  <c r="J201"/>
  <c r="I201"/>
  <c r="H201"/>
  <c r="J82"/>
  <c r="J79" s="1"/>
  <c r="J81"/>
  <c r="J108" s="1"/>
  <c r="G91"/>
  <c r="G90"/>
  <c r="M89"/>
  <c r="L89"/>
  <c r="K89"/>
  <c r="J89"/>
  <c r="I89"/>
  <c r="H89"/>
  <c r="J94"/>
  <c r="J92" s="1"/>
  <c r="J93"/>
  <c r="G103"/>
  <c r="G102"/>
  <c r="M101"/>
  <c r="L101"/>
  <c r="K101"/>
  <c r="J101"/>
  <c r="I101"/>
  <c r="H101"/>
  <c r="J172"/>
  <c r="K136"/>
  <c r="L136"/>
  <c r="I151"/>
  <c r="I140"/>
  <c r="I139" s="1"/>
  <c r="I137"/>
  <c r="I136" s="1"/>
  <c r="J174"/>
  <c r="L98"/>
  <c r="I159"/>
  <c r="M174"/>
  <c r="L174"/>
  <c r="K174"/>
  <c r="I174"/>
  <c r="H174"/>
  <c r="I167"/>
  <c r="I166"/>
  <c r="I172"/>
  <c r="I187"/>
  <c r="I184" s="1"/>
  <c r="H93"/>
  <c r="H81"/>
  <c r="M82"/>
  <c r="M79" s="1"/>
  <c r="L82"/>
  <c r="L79" s="1"/>
  <c r="K82"/>
  <c r="K79" s="1"/>
  <c r="I82"/>
  <c r="M81"/>
  <c r="M80" s="1"/>
  <c r="L81"/>
  <c r="L80" s="1"/>
  <c r="K81"/>
  <c r="K80" s="1"/>
  <c r="I81"/>
  <c r="I80" s="1"/>
  <c r="H82"/>
  <c r="H80" s="1"/>
  <c r="G88"/>
  <c r="G87"/>
  <c r="M86"/>
  <c r="L86"/>
  <c r="K86"/>
  <c r="J86"/>
  <c r="I86"/>
  <c r="H86"/>
  <c r="H177"/>
  <c r="I177"/>
  <c r="J177"/>
  <c r="K177"/>
  <c r="L177"/>
  <c r="M177"/>
  <c r="M173"/>
  <c r="L173"/>
  <c r="K173"/>
  <c r="J173"/>
  <c r="I173"/>
  <c r="G182"/>
  <c r="G181"/>
  <c r="M180"/>
  <c r="L180"/>
  <c r="K180"/>
  <c r="J180"/>
  <c r="G180" s="1"/>
  <c r="I180"/>
  <c r="H180"/>
  <c r="I191"/>
  <c r="I188" s="1"/>
  <c r="G150"/>
  <c r="K158"/>
  <c r="K157" s="1"/>
  <c r="I130"/>
  <c r="I133"/>
  <c r="G153"/>
  <c r="M151"/>
  <c r="L151"/>
  <c r="K151"/>
  <c r="J151"/>
  <c r="H151"/>
  <c r="M188"/>
  <c r="M185" s="1"/>
  <c r="L188"/>
  <c r="L185" s="1"/>
  <c r="K188"/>
  <c r="K185" s="1"/>
  <c r="M187"/>
  <c r="M184" s="1"/>
  <c r="L187"/>
  <c r="K187"/>
  <c r="K184" s="1"/>
  <c r="H188"/>
  <c r="H187"/>
  <c r="H184" s="1"/>
  <c r="G200"/>
  <c r="G199"/>
  <c r="M198"/>
  <c r="L198"/>
  <c r="K198"/>
  <c r="J198"/>
  <c r="I198"/>
  <c r="H198"/>
  <c r="K126"/>
  <c r="K123" s="1"/>
  <c r="J126"/>
  <c r="J123" s="1"/>
  <c r="I126"/>
  <c r="I123" s="1"/>
  <c r="H126"/>
  <c r="H123" s="1"/>
  <c r="H125"/>
  <c r="M167"/>
  <c r="L167"/>
  <c r="K167"/>
  <c r="J167"/>
  <c r="H167"/>
  <c r="M166"/>
  <c r="L166"/>
  <c r="K166"/>
  <c r="J166"/>
  <c r="J165" s="1"/>
  <c r="H166"/>
  <c r="H173"/>
  <c r="H172"/>
  <c r="H158"/>
  <c r="H157" s="1"/>
  <c r="G149"/>
  <c r="M148"/>
  <c r="L148"/>
  <c r="K148"/>
  <c r="J148"/>
  <c r="I148"/>
  <c r="H148"/>
  <c r="G147"/>
  <c r="G146"/>
  <c r="M145"/>
  <c r="L145"/>
  <c r="K145"/>
  <c r="J145"/>
  <c r="I145"/>
  <c r="H145"/>
  <c r="G197"/>
  <c r="G196"/>
  <c r="M195"/>
  <c r="L195"/>
  <c r="K195"/>
  <c r="J195"/>
  <c r="I195"/>
  <c r="H195"/>
  <c r="G194"/>
  <c r="G193"/>
  <c r="M192"/>
  <c r="L192"/>
  <c r="K192"/>
  <c r="J192"/>
  <c r="I192"/>
  <c r="H192"/>
  <c r="G144"/>
  <c r="G143"/>
  <c r="M142"/>
  <c r="L142"/>
  <c r="K142"/>
  <c r="J142"/>
  <c r="I142"/>
  <c r="H142"/>
  <c r="M222"/>
  <c r="L222"/>
  <c r="K222"/>
  <c r="I222"/>
  <c r="H222"/>
  <c r="G100"/>
  <c r="G99"/>
  <c r="G97"/>
  <c r="G96"/>
  <c r="M98"/>
  <c r="J98"/>
  <c r="I98"/>
  <c r="H98"/>
  <c r="M95"/>
  <c r="L95"/>
  <c r="K95"/>
  <c r="J95"/>
  <c r="I95"/>
  <c r="H95"/>
  <c r="K109"/>
  <c r="I94"/>
  <c r="I109" s="1"/>
  <c r="I93"/>
  <c r="H94"/>
  <c r="M83"/>
  <c r="L83"/>
  <c r="K83"/>
  <c r="J83"/>
  <c r="I83"/>
  <c r="H83"/>
  <c r="G85"/>
  <c r="G84"/>
  <c r="H168"/>
  <c r="J139"/>
  <c r="K139"/>
  <c r="L139"/>
  <c r="M139"/>
  <c r="H139"/>
  <c r="G141"/>
  <c r="M136"/>
  <c r="H136"/>
  <c r="G138"/>
  <c r="J133"/>
  <c r="K133"/>
  <c r="L133"/>
  <c r="M133"/>
  <c r="H133"/>
  <c r="G135"/>
  <c r="G134"/>
  <c r="J130"/>
  <c r="K130"/>
  <c r="L130"/>
  <c r="M130"/>
  <c r="H130"/>
  <c r="G132"/>
  <c r="G131"/>
  <c r="I127"/>
  <c r="J127"/>
  <c r="K127"/>
  <c r="L127"/>
  <c r="M127"/>
  <c r="H127"/>
  <c r="G129"/>
  <c r="G128"/>
  <c r="M211"/>
  <c r="M208" s="1"/>
  <c r="L211"/>
  <c r="L208" s="1"/>
  <c r="K211"/>
  <c r="K208" s="1"/>
  <c r="J211"/>
  <c r="J208" s="1"/>
  <c r="I211"/>
  <c r="I208" s="1"/>
  <c r="H211"/>
  <c r="H208" s="1"/>
  <c r="M212"/>
  <c r="L212"/>
  <c r="L209" s="1"/>
  <c r="K212"/>
  <c r="K209" s="1"/>
  <c r="J212"/>
  <c r="J209" s="1"/>
  <c r="I212"/>
  <c r="I209" s="1"/>
  <c r="H212"/>
  <c r="H209" s="1"/>
  <c r="M213"/>
  <c r="L213"/>
  <c r="K213"/>
  <c r="J213"/>
  <c r="I213"/>
  <c r="H213"/>
  <c r="M189"/>
  <c r="L189"/>
  <c r="K189"/>
  <c r="J189"/>
  <c r="H189"/>
  <c r="G190"/>
  <c r="G179"/>
  <c r="G178"/>
  <c r="M168"/>
  <c r="L168"/>
  <c r="K168"/>
  <c r="J168"/>
  <c r="G170"/>
  <c r="G169"/>
  <c r="I79"/>
  <c r="M209"/>
  <c r="M78"/>
  <c r="M186"/>
  <c r="G152"/>
  <c r="J109"/>
  <c r="J184"/>
  <c r="H78"/>
  <c r="J136"/>
  <c r="J125"/>
  <c r="J122" s="1"/>
  <c r="I59"/>
  <c r="J68"/>
  <c r="K60"/>
  <c r="K57" s="1"/>
  <c r="I57"/>
  <c r="H59"/>
  <c r="J222"/>
  <c r="K78"/>
  <c r="M171"/>
  <c r="J73" l="1"/>
  <c r="J20"/>
  <c r="J78"/>
  <c r="J77" s="1"/>
  <c r="G166"/>
  <c r="L123"/>
  <c r="N183"/>
  <c r="L158"/>
  <c r="L157" s="1"/>
  <c r="J117"/>
  <c r="I189"/>
  <c r="M165"/>
  <c r="L164"/>
  <c r="L218" s="1"/>
  <c r="G41"/>
  <c r="N117"/>
  <c r="K22"/>
  <c r="N157"/>
  <c r="J107"/>
  <c r="H79"/>
  <c r="J171"/>
  <c r="J163" s="1"/>
  <c r="J217" s="1"/>
  <c r="G204"/>
  <c r="M207"/>
  <c r="H77"/>
  <c r="L165"/>
  <c r="G191"/>
  <c r="G61"/>
  <c r="N17"/>
  <c r="G154"/>
  <c r="M159"/>
  <c r="G159" s="1"/>
  <c r="M109"/>
  <c r="I210"/>
  <c r="H207"/>
  <c r="H92"/>
  <c r="G92" s="1"/>
  <c r="G148"/>
  <c r="H171"/>
  <c r="H163" s="1"/>
  <c r="H217" s="1"/>
  <c r="H186"/>
  <c r="J80"/>
  <c r="G80" s="1"/>
  <c r="G201"/>
  <c r="K92"/>
  <c r="L92"/>
  <c r="N165"/>
  <c r="L59"/>
  <c r="N18"/>
  <c r="N16" s="1"/>
  <c r="N92"/>
  <c r="N78"/>
  <c r="N77" s="1"/>
  <c r="N218"/>
  <c r="N221" s="1"/>
  <c r="N124"/>
  <c r="N56"/>
  <c r="N108"/>
  <c r="N107" s="1"/>
  <c r="N163"/>
  <c r="N162" s="1"/>
  <c r="N207"/>
  <c r="N186"/>
  <c r="N210"/>
  <c r="K56"/>
  <c r="M77"/>
  <c r="L78"/>
  <c r="L77" s="1"/>
  <c r="I163"/>
  <c r="G68"/>
  <c r="M163"/>
  <c r="M217" s="1"/>
  <c r="K186"/>
  <c r="J186"/>
  <c r="I92"/>
  <c r="J60"/>
  <c r="J59" s="1"/>
  <c r="K18"/>
  <c r="K73" s="1"/>
  <c r="J207"/>
  <c r="J210"/>
  <c r="M210"/>
  <c r="K50"/>
  <c r="G50" s="1"/>
  <c r="G62"/>
  <c r="L72"/>
  <c r="K77"/>
  <c r="G213"/>
  <c r="I207"/>
  <c r="G167"/>
  <c r="L124"/>
  <c r="M183"/>
  <c r="G38"/>
  <c r="G52"/>
  <c r="K124"/>
  <c r="L109"/>
  <c r="I56"/>
  <c r="I72"/>
  <c r="G192"/>
  <c r="G195"/>
  <c r="I164"/>
  <c r="I162" s="1"/>
  <c r="I22"/>
  <c r="G47"/>
  <c r="M59"/>
  <c r="G27"/>
  <c r="K108"/>
  <c r="K107" s="1"/>
  <c r="G104"/>
  <c r="G83"/>
  <c r="H73"/>
  <c r="H56"/>
  <c r="G58"/>
  <c r="L210"/>
  <c r="I108"/>
  <c r="I107" s="1"/>
  <c r="G189"/>
  <c r="H210"/>
  <c r="G133"/>
  <c r="M92"/>
  <c r="G98"/>
  <c r="G222"/>
  <c r="G173"/>
  <c r="G198"/>
  <c r="G177"/>
  <c r="G86"/>
  <c r="G101"/>
  <c r="H26"/>
  <c r="I44"/>
  <c r="G44" s="1"/>
  <c r="L171"/>
  <c r="L163" s="1"/>
  <c r="H164"/>
  <c r="M164"/>
  <c r="M218" s="1"/>
  <c r="G81"/>
  <c r="G29"/>
  <c r="K171"/>
  <c r="K163" s="1"/>
  <c r="J124"/>
  <c r="G127"/>
  <c r="G136"/>
  <c r="G168"/>
  <c r="G95"/>
  <c r="G142"/>
  <c r="G145"/>
  <c r="K164"/>
  <c r="K218" s="1"/>
  <c r="M124"/>
  <c r="L186"/>
  <c r="G151"/>
  <c r="I171"/>
  <c r="G89"/>
  <c r="L56"/>
  <c r="J65"/>
  <c r="G65" s="1"/>
  <c r="L207"/>
  <c r="K183"/>
  <c r="G79"/>
  <c r="L117"/>
  <c r="K17"/>
  <c r="K72" s="1"/>
  <c r="K23"/>
  <c r="G24"/>
  <c r="G35"/>
  <c r="G139"/>
  <c r="K122"/>
  <c r="K117" s="1"/>
  <c r="G130"/>
  <c r="G212"/>
  <c r="K207"/>
  <c r="I186"/>
  <c r="I185"/>
  <c r="I183" s="1"/>
  <c r="J16"/>
  <c r="G123"/>
  <c r="H72"/>
  <c r="H16"/>
  <c r="G209"/>
  <c r="G188"/>
  <c r="G137"/>
  <c r="G126"/>
  <c r="I125"/>
  <c r="G125" s="1"/>
  <c r="M108"/>
  <c r="M107" s="1"/>
  <c r="H122"/>
  <c r="H185"/>
  <c r="G208"/>
  <c r="K165"/>
  <c r="G172"/>
  <c r="G187"/>
  <c r="J183"/>
  <c r="H20"/>
  <c r="K59"/>
  <c r="M56"/>
  <c r="G94"/>
  <c r="K210"/>
  <c r="I158"/>
  <c r="H165"/>
  <c r="G82"/>
  <c r="H124"/>
  <c r="H109"/>
  <c r="M122"/>
  <c r="M117" s="1"/>
  <c r="H108"/>
  <c r="J57"/>
  <c r="G140"/>
  <c r="G93"/>
  <c r="L184"/>
  <c r="G184" s="1"/>
  <c r="J164"/>
  <c r="G164" s="1"/>
  <c r="I217"/>
  <c r="G211"/>
  <c r="I78"/>
  <c r="L108"/>
  <c r="H23"/>
  <c r="G23" s="1"/>
  <c r="L26"/>
  <c r="G26" s="1"/>
  <c r="N20" l="1"/>
  <c r="M157"/>
  <c r="M162"/>
  <c r="G60"/>
  <c r="G186"/>
  <c r="L162"/>
  <c r="N72"/>
  <c r="N71" s="1"/>
  <c r="L217"/>
  <c r="L220" s="1"/>
  <c r="G207"/>
  <c r="G59"/>
  <c r="L20"/>
  <c r="K20"/>
  <c r="L73"/>
  <c r="L221" s="1"/>
  <c r="L18"/>
  <c r="L17"/>
  <c r="G17" s="1"/>
  <c r="N217"/>
  <c r="N216" s="1"/>
  <c r="I20"/>
  <c r="I18"/>
  <c r="G210"/>
  <c r="L107"/>
  <c r="M17"/>
  <c r="M72"/>
  <c r="G165"/>
  <c r="I218"/>
  <c r="G171"/>
  <c r="K162"/>
  <c r="K217"/>
  <c r="K216" s="1"/>
  <c r="I216"/>
  <c r="K16"/>
  <c r="M216"/>
  <c r="K221"/>
  <c r="J162"/>
  <c r="G21"/>
  <c r="G34"/>
  <c r="M32"/>
  <c r="G32" s="1"/>
  <c r="G78"/>
  <c r="I77"/>
  <c r="G77" s="1"/>
  <c r="G57"/>
  <c r="J56"/>
  <c r="G56" s="1"/>
  <c r="H117"/>
  <c r="I220"/>
  <c r="K71"/>
  <c r="J218"/>
  <c r="J221" s="1"/>
  <c r="I122"/>
  <c r="I117" s="1"/>
  <c r="I124"/>
  <c r="G124" s="1"/>
  <c r="H71"/>
  <c r="H220"/>
  <c r="L183"/>
  <c r="H107"/>
  <c r="G108"/>
  <c r="G109"/>
  <c r="I157"/>
  <c r="G157" s="1"/>
  <c r="G158"/>
  <c r="H218"/>
  <c r="G185"/>
  <c r="H183"/>
  <c r="G163"/>
  <c r="H162"/>
  <c r="J72"/>
  <c r="L216" l="1"/>
  <c r="G107"/>
  <c r="M73"/>
  <c r="M221" s="1"/>
  <c r="M18"/>
  <c r="M16" s="1"/>
  <c r="L16"/>
  <c r="N220"/>
  <c r="N219" s="1"/>
  <c r="G117"/>
  <c r="I73"/>
  <c r="I16"/>
  <c r="G162"/>
  <c r="G218"/>
  <c r="K220"/>
  <c r="K219" s="1"/>
  <c r="M220"/>
  <c r="M20"/>
  <c r="G20" s="1"/>
  <c r="G22"/>
  <c r="J220"/>
  <c r="J219" s="1"/>
  <c r="J71"/>
  <c r="L219"/>
  <c r="L71"/>
  <c r="J216"/>
  <c r="G217"/>
  <c r="H221"/>
  <c r="H216"/>
  <c r="G183"/>
  <c r="G72"/>
  <c r="G122"/>
  <c r="M71" l="1"/>
  <c r="G16"/>
  <c r="G18"/>
  <c r="M219"/>
  <c r="I71"/>
  <c r="G71" s="1"/>
  <c r="I221"/>
  <c r="I219" s="1"/>
  <c r="G73"/>
  <c r="G216"/>
  <c r="H219"/>
  <c r="G220"/>
  <c r="G221" l="1"/>
  <c r="G219"/>
</calcChain>
</file>

<file path=xl/sharedStrings.xml><?xml version="1.0" encoding="utf-8"?>
<sst xmlns="http://schemas.openxmlformats.org/spreadsheetml/2006/main" count="920" uniqueCount="206">
  <si>
    <t>5</t>
  </si>
  <si>
    <t>Всего, в том числе за счет</t>
  </si>
  <si>
    <t>1</t>
  </si>
  <si>
    <t>1.1</t>
  </si>
  <si>
    <t>1.2</t>
  </si>
  <si>
    <t>1.3</t>
  </si>
  <si>
    <t>1.4</t>
  </si>
  <si>
    <t>1.5</t>
  </si>
  <si>
    <t>1.1.1</t>
  </si>
  <si>
    <t>2.1.1</t>
  </si>
  <si>
    <t>Итого по подпрограмме 1</t>
  </si>
  <si>
    <t>ВСЕГО по муниципальной программе</t>
  </si>
  <si>
    <t>Итого по подпрограмме 4</t>
  </si>
  <si>
    <t>Итого по подпрограмме 2, в том числе</t>
  </si>
  <si>
    <t xml:space="preserve">Итого по подпрограмме 3 </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</si>
  <si>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</si>
  <si>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</si>
  <si>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</si>
  <si>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</si>
  <si>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Финансовое обеспечение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</si>
  <si>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</si>
  <si>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</si>
  <si>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</si>
  <si>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</si>
  <si>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</si>
  <si>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</si>
  <si>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</si>
  <si>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</si>
  <si>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</si>
  <si>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</si>
  <si>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 xml:space="preserve">Всего
</t>
  </si>
  <si>
    <t>2020 год</t>
  </si>
  <si>
    <t>1.</t>
  </si>
  <si>
    <t>Всего, из них расходы за счет:</t>
  </si>
  <si>
    <t>2.1</t>
  </si>
  <si>
    <t>х</t>
  </si>
  <si>
    <t>3.1</t>
  </si>
  <si>
    <t>2021 год</t>
  </si>
  <si>
    <t>2025 год</t>
  </si>
  <si>
    <t>2022 год</t>
  </si>
  <si>
    <t>2023 год</t>
  </si>
  <si>
    <t>2024 год</t>
  </si>
  <si>
    <t>Основное мероприятие 1 -  Обеспечение эффективного осуществления полномочий Администрации Азовского немецкого национального муниципального района Омской области</t>
  </si>
  <si>
    <t>Мероприятие 1 -  Хозяйственное обеспечение органов местного самоуправления</t>
  </si>
  <si>
    <t>Мероприятие 3. Осуществление государственного полномочия по созданию административных комиссий, в том числе обеспечению их деятельности</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</si>
  <si>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</si>
  <si>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Основное мероприятие 2 -  Обеспечение предоставления социальных выплат отдельным категориям граждан</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</si>
  <si>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</si>
  <si>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Мероприятие 2 -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</si>
  <si>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</si>
  <si>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</si>
  <si>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</si>
  <si>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</si>
  <si>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Мероприятие 1.                                        Оформление технической документации на объекты недвижимого имущества Азовского немецкого национального муниципального района Омской области</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</si>
  <si>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</si>
  <si>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Мероприятие 3.                                    Осуществление оценки объектов собственности Азовского немецкого национального муниципального района Омской области, вовлекаемых в сделки</t>
  </si>
  <si>
    <t>Мероприятие 4.                                 Содержание и обслуживание муниципального имущества Азовского немецкого национального муниципального района Омской области</t>
  </si>
  <si>
    <t>Мероприятие 5.                                       Осуществление функций руководства и управления в сфере установленных функций</t>
  </si>
  <si>
    <t>Мероприятие 1. Осуществление функций руководства и управления в сфере установленных функций</t>
  </si>
  <si>
    <t xml:space="preserve">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 </t>
  </si>
  <si>
    <t>Всего по годам реализации муниципальной программы</t>
  </si>
  <si>
    <t>Задача 1: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</si>
  <si>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 xml:space="preserve">Задача 1 подпрограммы: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
</t>
  </si>
  <si>
    <t>2</t>
  </si>
  <si>
    <t>3</t>
  </si>
  <si>
    <t>3.1.1</t>
  </si>
  <si>
    <t>Мероприятие 1: Субсидия социально-ориентированным некоммерческим организациям, не являющимся государственными (муниципальными) учреждениями</t>
  </si>
  <si>
    <t>Цель  подпрограммы 2. Повышение эффективности и качества управления муниципальными финансами в Азовского немецком национальном муниципальном районе Омской области</t>
  </si>
  <si>
    <t>Количество участников оплачиваемых общественных работ</t>
  </si>
  <si>
    <t>человек</t>
  </si>
  <si>
    <t>Количество социально ориентированных некоммерческих организаций, которым оказана поддержка.</t>
  </si>
  <si>
    <t>едениц</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</si>
  <si>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</si>
  <si>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процент</t>
  </si>
  <si>
    <t>Средняя оценка качества финансового менеджмента, осуществляемого главными распорядителями средств районного бюджета.</t>
  </si>
  <si>
    <t>балл</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</si>
  <si>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</si>
  <si>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Удельный вес просроченной кредиторской задолженности по социально значимым расходам в общем объеме расходов местных бюджетов.</t>
  </si>
  <si>
    <t>процентов</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</si>
  <si>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</si>
  <si>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 xml:space="preserve">Количество изготовленных межевых планов, кадастровых выписок (паспортов) или планов территорий на объекты недвижимости </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</si>
  <si>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</si>
  <si>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 xml:space="preserve">Количество заключенных договоров на проведение работ по содержанию и обслуживанию жилого и нежилого фонда муниципального имущества </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</si>
  <si>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</si>
  <si>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кличество</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</si>
  <si>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</si>
  <si>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Степень обеспечения деятельности Администрации (освоение выделенных в отчетном периоде бюджетных средств из бюджетов разных уровней)</t>
  </si>
  <si>
    <t>2. Поступлений целевого характера из областного бюджета (далее – источник № 2)</t>
  </si>
  <si>
    <t>1.   источник № 1(далее – источник № 1)</t>
  </si>
  <si>
    <t>1.   источник № 1</t>
  </si>
  <si>
    <t>2.  источник № 2</t>
  </si>
  <si>
    <t>2. источник №2</t>
  </si>
  <si>
    <t>2. источник № 2</t>
  </si>
  <si>
    <t>2.   источник № 2</t>
  </si>
  <si>
    <t xml:space="preserve">3. источник № 3 </t>
  </si>
  <si>
    <t>3. источник № 3</t>
  </si>
  <si>
    <t>1. источник №1</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</si>
  <si>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</si>
  <si>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t>
  </si>
  <si>
    <t>Степень исполнения обязательств по обеспечению гарантий лицам, замещавшим должности муниципальной службы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</si>
  <si>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</si>
  <si>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Задача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</si>
  <si>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 xml:space="preserve">Цель подпрограммы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</si>
  <si>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t>
  </si>
  <si>
    <t xml:space="preserve">3. Средств бюджетов поселений Азовского немецкого национального муниципального района Омской области (далее – источник № 3)  </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</si>
  <si>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</si>
  <si>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</si>
  <si>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</si>
  <si>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</si>
  <si>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Задача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</si>
  <si>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</si>
  <si>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</si>
  <si>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Комитет финансов и контроля Азовского немецкого национального муниципального района Омской области</t>
  </si>
  <si>
    <t>Цель подпрограммы 3. Повышение эффективности управления имуществом Азовского немецкого национального муниципального района Омской области</t>
  </si>
  <si>
    <t xml:space="preserve">Управление  имущественных отношений Азовского немецкого национального муниципального района Омской области  </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</si>
  <si>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</si>
  <si>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</si>
  <si>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</si>
  <si>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 xml:space="preserve">Задача 2: Повышение уровня занятости населения  в Азовском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</si>
  <si>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  Администрации сельских поселений Азовского немецкого национального муниципального района Омской области, (по согласованию) Комитет по образованию Азовского немецкого национального муниципального района Омской, Управление по делам молодежи, физической культуры и спорта Азовского немецкого национального муниципального района Омской области области      Управление культуры Азовского немецкого национального муниципального района Омской области</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</si>
  <si>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</si>
  <si>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Структура муниципальной программы«Развитие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</si>
  <si>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</si>
  <si>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</si>
  <si>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Мероприятие 2 -  Осуществление функций руководства и управления в сфере установленных функций</t>
  </si>
  <si>
    <t>Степень реализации мероприятия</t>
  </si>
  <si>
    <t>Мероприятие 1: Участие в организации и финансировании проведения оплачиваемых общественных работ</t>
  </si>
  <si>
    <t>Мероприятие 6.                                      Приобретение имущества в муниципальную собственность Азовского немецкого национального муниципального района Омской области</t>
  </si>
  <si>
    <t>2.1.2</t>
  </si>
  <si>
    <t>2.1.3</t>
  </si>
  <si>
    <t xml:space="preserve">Мероприятие 2: Проведение специальной оценки условий труда на рабочих местах работающих инвалидов </t>
  </si>
  <si>
    <t xml:space="preserve">Мероприятие 3: Оборудование (оснащение) рабочего места для работы инвалида </t>
  </si>
  <si>
    <t xml:space="preserve">Количество  рабочих местах работающих инвалидов на которых проведена специальная оценка условий труда </t>
  </si>
  <si>
    <t>Количество  оборудованых (оснащеных) рабочих мест для работы инвалидов</t>
  </si>
  <si>
    <t>мест</t>
  </si>
  <si>
    <t>Доля муниципльных служащих, прошедших обучение по программам дополнительного профессионального образования</t>
  </si>
  <si>
    <t>1.6</t>
  </si>
  <si>
    <t>1.7</t>
  </si>
  <si>
    <t>Доля муниципльных служащих Управления, прошедших обучение по программам дополнительного профессионального образования</t>
  </si>
  <si>
    <t>Мероприятие 5: Повышение уровня профессионального образования муниципальных служащих</t>
  </si>
  <si>
    <t xml:space="preserve">Администрация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</si>
  <si>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</si>
  <si>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1.8</t>
  </si>
  <si>
    <t>Мероприятие 8.                                     Приобретение нежилых помещений (1П, 3П и гаража/котельной), расположенных по адресу: Омская обл., Азовский ННР, с.Азово, пл.Возрождения, 1</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</si>
  <si>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</si>
  <si>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Основное мероприятие 3: Содействие занятости населения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</si>
  <si>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</si>
  <si>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 xml:space="preserve">Мероприятие 1 Предоставление грантов начинающим субъектам малого предпринимательства </t>
  </si>
  <si>
    <t>2.1.4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</si>
  <si>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</si>
  <si>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участников мероприятия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</si>
  <si>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</si>
  <si>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</si>
  <si>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</si>
  <si>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</si>
  <si>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</si>
  <si>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1.9</t>
  </si>
  <si>
    <t>Мероприятие 9.                                     Проведение мероприятий по предупреждению и защите населения от чрезвычайных ситуаций в условиях военного и мирного времени</t>
  </si>
  <si>
    <t>1.2.1</t>
  </si>
  <si>
    <t>1.2.2</t>
  </si>
  <si>
    <t>1.2.3</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</si>
  <si>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</si>
  <si>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</si>
  <si>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</si>
  <si>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</si>
  <si>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</si>
  <si>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 xml:space="preserve">Подпрограмма  3. "Повышение эффективности управления имуществом в Азовском немецком национальном муниципальном районе Омской области"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</si>
  <si>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t>
  </si>
  <si>
    <t>2.2.1</t>
  </si>
  <si>
    <t>2.2.2</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</si>
  <si>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</si>
  <si>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</si>
  <si>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1.1.2</t>
  </si>
  <si>
    <t>1.1.3</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</si>
  <si>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</si>
  <si>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2.1.5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</si>
  <si>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</si>
  <si>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2.1.6</t>
  </si>
  <si>
    <t>Мероприятие 6: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 Оборудование (оснащение) рабочего места для работы инвалидов в соответствии с их индивидуальными программами реабилитации или абилитации; -Проведение специальной оценки условий труда на рабочих местах инвалидов после их оборудования (оснащения); -Обустройство территории, служебных помещений работодателей для беспрепятственного передвижения инвалидов, включая оборудование пандусов, подъемников; - Предоставление наставников инвалидам I или II группы в процессе их адаптации на рабочих местах)</t>
  </si>
  <si>
    <t xml:space="preserve">Количество   созданных рабочих мест инвалидов на которых проведена специальная оценка условий труда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</si>
  <si>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Управление культуры Азовского немецкого национального муниципального района Омской области</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</si>
  <si>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t>
  </si>
  <si>
    <t>1. источник № 1</t>
  </si>
  <si>
    <t>1.1.4</t>
  </si>
  <si>
    <t>1.1.5</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</si>
  <si>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 Комитет финансов и контроля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Управление по делам молодежи,физической культуры и спорта Азовского немецкого национального муниципального района Омской области, Управление сельского хозяйства Азовского немецкого национального муниципального района Омской области</t>
  </si>
  <si>
    <t>1.1.9</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</si>
  <si>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</si>
  <si>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1.1.10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</si>
  <si>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</si>
  <si>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</si>
  <si>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1.источник № 1</t>
  </si>
  <si>
    <t>Мероприятие 1: Предоставление грантовой поддержки субъектам малого предпринимательства и гражданам для организации собственного дела</t>
  </si>
  <si>
    <t>Мероприятие 2: Создание молодежного бизнес-инкубатора</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</si>
  <si>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</si>
  <si>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Основное мероприятие 2 - Развитие малого и среднего предпринимательства</t>
  </si>
  <si>
    <t>Мероприятие 7.                                     Повышение уровня профессионального образования муниципальных служащих Управления имущественных отношений Азовского немецкого национального муниципального района Омской области</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</si>
  <si>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</si>
  <si>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</si>
  <si>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Доля работников органов местного самоуправления сельских поселений, которым обеспечено повышение оплаты труда в свяи с индексацией оплаты труда с 1 сентября 2023 года</t>
  </si>
  <si>
    <t>1.10</t>
  </si>
  <si>
    <t>Количество подготовленных технических планов в отношении бесхозяйных сетей жилищно-коммунального хозяйства</t>
  </si>
  <si>
    <t>Мероприятие 10.                                     Оформление технических планов в отношении бесхозяйных сетей жилищно-коммунального хозяйства</t>
  </si>
  <si>
    <t>1.1.11</t>
  </si>
  <si>
    <t>Мероприятие 11.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(финансовое обеспечение деятельности органов местного самоуправления сельских поселений)</t>
  </si>
  <si>
    <t xml:space="preserve">Приложение                                                                                                                                                       к постановлению Администрации Азовского немецкого национального муниципального района Омской области от 26.07.2024 № 569                                                                                                Приложение № 2
к муниципальной программе
Азовского немецкого национального муниципального района Омской области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</si>
</sst>
</file>

<file path=xl/styles.xml><?xml version="1.0" encoding="utf-8"?>
<styleSheet xmlns="http://schemas.openxmlformats.org/spreadsheetml/2006/main">
  <numFmts count="1">
    <numFmt numFmtId="164" formatCode="#,##0.00\ _₽"/>
  </numFmts>
  <fonts count="26">
    <font>
      <sz val="10"/>
      <name val="Arial"/>
      <family val="2"/>
    </font>
    <font>
      <sz val="11"/>
      <color indexed="9"/>
      <name val="Calibri"/>
      <family val="2"/>
      <charset val="204"/>
    </font>
    <font>
      <sz val="10"/>
      <color indexed="8"/>
      <name val="Arial Cyr"/>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sz val="10"/>
      <color indexed="12"/>
      <name val="Times New Roman"/>
      <family val="1"/>
      <charset val="204"/>
    </font>
    <font>
      <sz val="8"/>
      <name val="Arial"/>
      <family val="2"/>
    </font>
    <font>
      <b/>
      <sz val="10"/>
      <color indexed="12"/>
      <name val="Times New Roman"/>
      <family val="1"/>
      <charset val="204"/>
    </font>
    <font>
      <sz val="10"/>
      <name val="Arial"/>
      <family val="2"/>
    </font>
    <font>
      <b/>
      <sz val="10"/>
      <color indexed="8"/>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right style="thin">
        <color indexed="8"/>
      </right>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style="thin">
        <color indexed="64"/>
      </left>
      <right style="thin">
        <color indexed="64"/>
      </right>
      <top/>
      <bottom style="thin">
        <color indexed="8"/>
      </bottom>
      <diagonal/>
    </border>
    <border>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8"/>
      </right>
      <top/>
      <bottom style="thin">
        <color indexed="64"/>
      </bottom>
      <diagonal/>
    </border>
    <border>
      <left style="thin">
        <color indexed="64"/>
      </left>
      <right/>
      <top/>
      <bottom style="thin">
        <color indexed="8"/>
      </bottom>
      <diagonal/>
    </border>
    <border>
      <left/>
      <right/>
      <top/>
      <bottom style="thin">
        <color indexed="8"/>
      </bottom>
      <diagonal/>
    </border>
  </borders>
  <cellStyleXfs count="25">
    <xf numFmtId="0" fontId="0" fillId="0" borderId="0"/>
    <xf numFmtId="0" fontId="2" fillId="0" borderId="0" applyBorder="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12" borderId="7" applyNumberFormat="0" applyAlignment="0" applyProtection="0"/>
    <xf numFmtId="0" fontId="11" fillId="0" borderId="0" applyNumberFormat="0" applyFill="0" applyBorder="0" applyAlignment="0" applyProtection="0"/>
    <xf numFmtId="0" fontId="12" fillId="13" borderId="0" applyNumberFormat="0" applyBorder="0" applyAlignment="0" applyProtection="0"/>
    <xf numFmtId="0" fontId="13" fillId="2" borderId="0" applyNumberFormat="0" applyBorder="0" applyAlignment="0" applyProtection="0"/>
    <xf numFmtId="0" fontId="14" fillId="0" borderId="0" applyNumberFormat="0" applyFill="0" applyBorder="0" applyAlignment="0" applyProtection="0"/>
    <xf numFmtId="0" fontId="24" fillId="14"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cellStyleXfs>
  <cellXfs count="307">
    <xf numFmtId="0" fontId="0" fillId="0" borderId="0" xfId="0"/>
    <xf numFmtId="4" fontId="18" fillId="0" borderId="0" xfId="0" applyNumberFormat="1" applyFont="1" applyFill="1" applyAlignment="1">
      <alignment horizontal="center" vertical="top" wrapText="1"/>
    </xf>
    <xf numFmtId="0" fontId="18" fillId="0" borderId="0" xfId="0" applyFont="1" applyFill="1" applyAlignment="1">
      <alignment horizontal="center" vertical="top" wrapText="1"/>
    </xf>
    <xf numFmtId="4" fontId="19" fillId="0" borderId="0" xfId="1" applyNumberFormat="1" applyFont="1" applyFill="1" applyBorder="1" applyAlignment="1" applyProtection="1"/>
    <xf numFmtId="0" fontId="19" fillId="0" borderId="0" xfId="1" applyFont="1" applyFill="1" applyBorder="1" applyAlignment="1" applyProtection="1"/>
    <xf numFmtId="4" fontId="21" fillId="0" borderId="0" xfId="0" applyNumberFormat="1" applyFont="1" applyFill="1"/>
    <xf numFmtId="0" fontId="21" fillId="0" borderId="0" xfId="0" applyFont="1" applyFill="1"/>
    <xf numFmtId="4" fontId="18" fillId="0" borderId="0" xfId="0" applyNumberFormat="1" applyFont="1" applyFill="1"/>
    <xf numFmtId="0" fontId="18" fillId="0" borderId="0" xfId="0" applyFont="1" applyFill="1"/>
    <xf numFmtId="4" fontId="18" fillId="0" borderId="12" xfId="0" applyNumberFormat="1" applyFont="1" applyFill="1" applyBorder="1" applyAlignment="1">
      <alignment horizontal="center" vertical="top"/>
    </xf>
    <xf numFmtId="4" fontId="18" fillId="0" borderId="11" xfId="0" applyNumberFormat="1" applyFont="1" applyFill="1" applyBorder="1" applyAlignment="1">
      <alignment horizontal="center" vertical="top"/>
    </xf>
    <xf numFmtId="1" fontId="18" fillId="0" borderId="0" xfId="0" applyNumberFormat="1" applyFont="1" applyFill="1" applyAlignment="1">
      <alignment horizontal="center" vertical="top" wrapText="1"/>
    </xf>
    <xf numFmtId="1" fontId="18" fillId="0" borderId="11" xfId="0" applyNumberFormat="1" applyFont="1" applyFill="1" applyBorder="1" applyAlignment="1">
      <alignment horizontal="center" vertical="top" wrapText="1"/>
    </xf>
    <xf numFmtId="0" fontId="18" fillId="0" borderId="13" xfId="0" applyFont="1" applyFill="1" applyBorder="1" applyAlignment="1">
      <alignment vertical="top" wrapText="1"/>
    </xf>
    <xf numFmtId="0" fontId="18" fillId="0" borderId="14" xfId="0" applyFont="1" applyFill="1" applyBorder="1" applyAlignment="1">
      <alignment vertical="top" wrapText="1"/>
    </xf>
    <xf numFmtId="4" fontId="18" fillId="0" borderId="15" xfId="0" applyNumberFormat="1" applyFont="1" applyFill="1" applyBorder="1" applyAlignment="1">
      <alignment horizontal="center" vertical="top"/>
    </xf>
    <xf numFmtId="1" fontId="18" fillId="0" borderId="0" xfId="0" applyNumberFormat="1" applyFont="1" applyFill="1" applyBorder="1" applyAlignment="1">
      <alignment horizontal="center" vertical="top" wrapText="1"/>
    </xf>
    <xf numFmtId="0" fontId="18" fillId="0" borderId="0" xfId="0" applyFont="1" applyFill="1" applyBorder="1" applyAlignment="1">
      <alignment horizontal="center" vertical="top" wrapText="1"/>
    </xf>
    <xf numFmtId="0" fontId="18" fillId="0" borderId="15" xfId="0" applyFont="1" applyFill="1" applyBorder="1" applyAlignment="1">
      <alignment horizontal="left" vertical="top" wrapText="1"/>
    </xf>
    <xf numFmtId="4" fontId="18" fillId="0" borderId="10" xfId="0" applyNumberFormat="1" applyFont="1" applyFill="1" applyBorder="1" applyAlignment="1">
      <alignment horizontal="center" vertical="top"/>
    </xf>
    <xf numFmtId="0" fontId="19" fillId="0" borderId="11" xfId="1" applyFont="1" applyFill="1" applyBorder="1" applyAlignment="1" applyProtection="1">
      <alignment horizontal="center" vertical="top" wrapText="1"/>
    </xf>
    <xf numFmtId="4" fontId="19" fillId="0" borderId="11" xfId="1" applyNumberFormat="1" applyFont="1" applyFill="1" applyBorder="1" applyAlignment="1" applyProtection="1">
      <alignment horizontal="center" vertical="top" wrapText="1"/>
    </xf>
    <xf numFmtId="4" fontId="19" fillId="0" borderId="10" xfId="1" applyNumberFormat="1" applyFont="1" applyFill="1" applyBorder="1" applyAlignment="1" applyProtection="1">
      <alignment horizontal="center" vertical="top" wrapText="1"/>
    </xf>
    <xf numFmtId="4" fontId="19" fillId="0" borderId="15" xfId="1" applyNumberFormat="1" applyFont="1" applyFill="1" applyBorder="1" applyAlignment="1" applyProtection="1">
      <alignment horizontal="center" vertical="top" wrapText="1"/>
    </xf>
    <xf numFmtId="4" fontId="21" fillId="0" borderId="15" xfId="0" applyNumberFormat="1" applyFont="1" applyFill="1" applyBorder="1"/>
    <xf numFmtId="0" fontId="18" fillId="0" borderId="15" xfId="0" applyFont="1" applyFill="1" applyBorder="1" applyAlignment="1">
      <alignment vertical="top" wrapText="1"/>
    </xf>
    <xf numFmtId="0" fontId="18" fillId="0" borderId="14" xfId="0" applyFont="1" applyFill="1" applyBorder="1" applyAlignment="1">
      <alignment vertical="center"/>
    </xf>
    <xf numFmtId="0" fontId="18" fillId="0" borderId="14" xfId="0" applyFont="1" applyFill="1" applyBorder="1" applyAlignment="1">
      <alignment horizontal="center" vertical="top"/>
    </xf>
    <xf numFmtId="4" fontId="18" fillId="0" borderId="14" xfId="0" applyNumberFormat="1" applyFont="1" applyFill="1" applyBorder="1" applyAlignment="1">
      <alignment horizontal="center" vertical="top"/>
    </xf>
    <xf numFmtId="4" fontId="18" fillId="0" borderId="16" xfId="0" applyNumberFormat="1" applyFont="1" applyFill="1" applyBorder="1" applyAlignment="1">
      <alignment horizontal="center" vertical="top"/>
    </xf>
    <xf numFmtId="4" fontId="18" fillId="0" borderId="17" xfId="0" applyNumberFormat="1" applyFont="1" applyFill="1" applyBorder="1" applyAlignment="1">
      <alignment horizontal="center" vertical="top"/>
    </xf>
    <xf numFmtId="4" fontId="18" fillId="0" borderId="18" xfId="0" applyNumberFormat="1" applyFont="1" applyFill="1" applyBorder="1" applyAlignment="1">
      <alignment horizontal="center" vertical="top"/>
    </xf>
    <xf numFmtId="4" fontId="18" fillId="0" borderId="19" xfId="0" applyNumberFormat="1" applyFont="1" applyFill="1" applyBorder="1" applyAlignment="1">
      <alignment horizontal="center" vertical="top"/>
    </xf>
    <xf numFmtId="0" fontId="19" fillId="0" borderId="11" xfId="1" applyFont="1" applyFill="1" applyBorder="1" applyAlignment="1" applyProtection="1">
      <alignment horizontal="left" vertical="top" wrapText="1"/>
    </xf>
    <xf numFmtId="0" fontId="19" fillId="0" borderId="12" xfId="1" applyFont="1" applyFill="1" applyBorder="1" applyAlignment="1" applyProtection="1">
      <alignment horizontal="left" vertical="top" wrapText="1"/>
    </xf>
    <xf numFmtId="0" fontId="19" fillId="0" borderId="18" xfId="1" applyFont="1" applyFill="1" applyBorder="1" applyAlignment="1" applyProtection="1">
      <alignment horizontal="left" vertical="top" wrapText="1"/>
    </xf>
    <xf numFmtId="0" fontId="18" fillId="0" borderId="15" xfId="0" applyFont="1" applyFill="1" applyBorder="1"/>
    <xf numFmtId="1" fontId="18" fillId="0" borderId="20"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xf>
    <xf numFmtId="0" fontId="18" fillId="0" borderId="14" xfId="0" applyFont="1" applyFill="1" applyBorder="1" applyAlignment="1">
      <alignment horizontal="distributed" vertical="top"/>
    </xf>
    <xf numFmtId="0" fontId="18" fillId="0" borderId="14" xfId="0" applyFont="1" applyFill="1" applyBorder="1" applyAlignment="1">
      <alignment horizontal="left" vertical="distributed"/>
    </xf>
    <xf numFmtId="0" fontId="18" fillId="0" borderId="14" xfId="0" applyFont="1" applyFill="1" applyBorder="1" applyAlignment="1">
      <alignment vertical="distributed"/>
    </xf>
    <xf numFmtId="0" fontId="18" fillId="0" borderId="10" xfId="0" applyFont="1" applyFill="1" applyBorder="1" applyAlignment="1">
      <alignment vertical="distributed" wrapText="1"/>
    </xf>
    <xf numFmtId="4" fontId="18" fillId="0" borderId="22" xfId="0" applyNumberFormat="1" applyFont="1" applyFill="1" applyBorder="1" applyAlignment="1">
      <alignment horizontal="center" vertical="top"/>
    </xf>
    <xf numFmtId="4" fontId="18" fillId="0" borderId="23" xfId="0" applyNumberFormat="1" applyFont="1" applyFill="1" applyBorder="1" applyAlignment="1">
      <alignment horizontal="center" vertical="top"/>
    </xf>
    <xf numFmtId="0" fontId="18" fillId="0" borderId="15" xfId="0" applyFont="1" applyFill="1" applyBorder="1" applyAlignment="1">
      <alignment vertical="distributed"/>
    </xf>
    <xf numFmtId="0" fontId="18" fillId="0" borderId="22" xfId="0" applyFont="1" applyFill="1" applyBorder="1" applyAlignment="1">
      <alignment vertical="distributed"/>
    </xf>
    <xf numFmtId="4" fontId="18" fillId="0" borderId="0" xfId="0" applyNumberFormat="1" applyFont="1" applyFill="1" applyBorder="1"/>
    <xf numFmtId="0" fontId="18" fillId="0" borderId="0" xfId="0" applyFont="1" applyFill="1" applyBorder="1"/>
    <xf numFmtId="4" fontId="18" fillId="0" borderId="24" xfId="0" applyNumberFormat="1" applyFont="1" applyFill="1" applyBorder="1" applyAlignment="1">
      <alignment horizontal="center" vertical="top"/>
    </xf>
    <xf numFmtId="0" fontId="18" fillId="0" borderId="11" xfId="0" applyFont="1" applyFill="1" applyBorder="1" applyAlignment="1">
      <alignment horizontal="distributed" vertical="top"/>
    </xf>
    <xf numFmtId="0" fontId="18" fillId="0" borderId="11" xfId="0" applyFont="1" applyFill="1" applyBorder="1" applyAlignment="1">
      <alignment horizontal="distributed" vertical="distributed"/>
    </xf>
    <xf numFmtId="164" fontId="18" fillId="0" borderId="10" xfId="0" applyNumberFormat="1" applyFont="1" applyFill="1" applyBorder="1" applyAlignment="1">
      <alignment horizontal="center" vertical="top" wrapText="1"/>
    </xf>
    <xf numFmtId="164" fontId="18" fillId="0" borderId="15" xfId="0" applyNumberFormat="1" applyFont="1" applyFill="1" applyBorder="1" applyAlignment="1">
      <alignment horizontal="center" vertical="top" wrapText="1"/>
    </xf>
    <xf numFmtId="164" fontId="18" fillId="0" borderId="11" xfId="0" applyNumberFormat="1" applyFont="1" applyFill="1" applyBorder="1" applyAlignment="1">
      <alignment horizontal="center" vertical="top" wrapText="1"/>
    </xf>
    <xf numFmtId="164" fontId="18" fillId="0" borderId="16"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xf>
    <xf numFmtId="1" fontId="18" fillId="0" borderId="11" xfId="0" applyNumberFormat="1" applyFont="1" applyFill="1" applyBorder="1" applyAlignment="1">
      <alignment horizontal="center" vertical="center" wrapText="1"/>
    </xf>
    <xf numFmtId="4" fontId="18" fillId="0" borderId="0" xfId="0" applyNumberFormat="1" applyFont="1" applyFill="1" applyAlignment="1">
      <alignment horizontal="center" vertical="center" wrapText="1"/>
    </xf>
    <xf numFmtId="4" fontId="18" fillId="0" borderId="23" xfId="0" applyNumberFormat="1" applyFont="1" applyFill="1" applyBorder="1" applyAlignment="1">
      <alignment horizontal="center" vertical="top" wrapText="1"/>
    </xf>
    <xf numFmtId="4" fontId="18" fillId="0" borderId="27" xfId="0" applyNumberFormat="1" applyFont="1" applyFill="1" applyBorder="1" applyAlignment="1">
      <alignment horizontal="center" vertical="top" wrapText="1"/>
    </xf>
    <xf numFmtId="4" fontId="18" fillId="0" borderId="37" xfId="0" applyNumberFormat="1" applyFont="1" applyFill="1" applyBorder="1" applyAlignment="1">
      <alignment horizontal="center" vertical="top" wrapText="1"/>
    </xf>
    <xf numFmtId="1" fontId="18" fillId="0" borderId="14" xfId="0" applyNumberFormat="1" applyFont="1" applyFill="1" applyBorder="1" applyAlignment="1">
      <alignment horizontal="center" vertical="top" wrapText="1"/>
    </xf>
    <xf numFmtId="0" fontId="23" fillId="0" borderId="0" xfId="0" applyFont="1" applyFill="1" applyBorder="1" applyAlignment="1">
      <alignment horizontal="center"/>
    </xf>
    <xf numFmtId="1" fontId="18" fillId="0" borderId="15"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xf>
    <xf numFmtId="4" fontId="18" fillId="0" borderId="15" xfId="0" applyNumberFormat="1" applyFont="1" applyFill="1" applyBorder="1" applyAlignment="1">
      <alignment horizontal="center" vertical="center"/>
    </xf>
    <xf numFmtId="4" fontId="18" fillId="0" borderId="15"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center" wrapText="1"/>
    </xf>
    <xf numFmtId="4" fontId="19" fillId="0" borderId="11" xfId="1" applyNumberFormat="1" applyFont="1" applyFill="1" applyBorder="1" applyAlignment="1" applyProtection="1">
      <alignment horizontal="center" vertical="center" wrapText="1"/>
    </xf>
    <xf numFmtId="4" fontId="18" fillId="0" borderId="12"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0" fontId="19" fillId="0" borderId="11" xfId="1" applyFont="1" applyFill="1" applyBorder="1" applyAlignment="1" applyProtection="1">
      <alignment horizontal="center" vertical="center" wrapText="1"/>
    </xf>
    <xf numFmtId="0" fontId="19" fillId="0" borderId="15" xfId="1" applyFont="1" applyFill="1" applyBorder="1" applyAlignment="1" applyProtection="1">
      <alignment horizontal="left" vertical="top" wrapText="1"/>
    </xf>
    <xf numFmtId="0" fontId="18" fillId="0" borderId="11" xfId="0" applyFont="1" applyFill="1" applyBorder="1" applyAlignment="1">
      <alignment horizontal="center"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1" xfId="0" applyFont="1" applyFill="1" applyBorder="1" applyAlignment="1">
      <alignment horizontal="left" vertical="top" wrapText="1"/>
    </xf>
    <xf numFmtId="4" fontId="18" fillId="0" borderId="14" xfId="0" applyNumberFormat="1" applyFont="1" applyFill="1" applyBorder="1" applyAlignment="1">
      <alignment horizontal="center" vertical="top" wrapText="1"/>
    </xf>
    <xf numFmtId="4" fontId="18" fillId="0" borderId="10" xfId="0" applyNumberFormat="1"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4" fontId="18" fillId="0" borderId="19"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0" fontId="18" fillId="0" borderId="11" xfId="0" applyFont="1" applyFill="1" applyBorder="1" applyAlignment="1">
      <alignment vertical="top" wrapText="1"/>
    </xf>
    <xf numFmtId="0" fontId="18" fillId="0" borderId="10" xfId="0" applyFont="1" applyFill="1" applyBorder="1" applyAlignment="1">
      <alignment vertical="top" wrapText="1"/>
    </xf>
    <xf numFmtId="0" fontId="18" fillId="0" borderId="10" xfId="0" applyFont="1" applyFill="1" applyBorder="1" applyAlignment="1">
      <alignment horizontal="distributed" vertical="top"/>
    </xf>
    <xf numFmtId="4" fontId="18" fillId="0" borderId="0" xfId="0" applyNumberFormat="1" applyFont="1" applyFill="1" applyBorder="1" applyAlignment="1">
      <alignment vertical="top" wrapText="1"/>
    </xf>
    <xf numFmtId="4" fontId="18" fillId="0" borderId="21" xfId="0" applyNumberFormat="1" applyFont="1" applyFill="1" applyBorder="1" applyAlignment="1">
      <alignment horizontal="center" vertical="top" wrapText="1"/>
    </xf>
    <xf numFmtId="0" fontId="18" fillId="0" borderId="15" xfId="0" applyFont="1" applyFill="1" applyBorder="1" applyAlignment="1">
      <alignment horizontal="distributed" vertical="top"/>
    </xf>
    <xf numFmtId="4" fontId="18" fillId="0" borderId="25" xfId="0" applyNumberFormat="1" applyFont="1" applyFill="1" applyBorder="1" applyAlignment="1">
      <alignment horizontal="center" vertical="top"/>
    </xf>
    <xf numFmtId="0" fontId="18" fillId="0" borderId="11" xfId="0" applyFont="1" applyFill="1" applyBorder="1" applyAlignment="1">
      <alignment horizontal="center" vertical="top" wrapText="1"/>
    </xf>
    <xf numFmtId="4" fontId="18" fillId="0" borderId="16" xfId="0" applyNumberFormat="1" applyFont="1" applyFill="1" applyBorder="1" applyAlignment="1">
      <alignment horizontal="center" vertical="center" wrapText="1"/>
    </xf>
    <xf numFmtId="4" fontId="18" fillId="0" borderId="10" xfId="0" applyNumberFormat="1" applyFont="1" applyFill="1" applyBorder="1" applyAlignment="1">
      <alignment horizontal="center" vertical="center" wrapText="1"/>
    </xf>
    <xf numFmtId="4" fontId="18" fillId="0" borderId="12" xfId="0" applyNumberFormat="1" applyFont="1" applyFill="1" applyBorder="1" applyAlignment="1">
      <alignment horizontal="center" vertical="center" wrapText="1"/>
    </xf>
    <xf numFmtId="4" fontId="18" fillId="0" borderId="35" xfId="0" applyNumberFormat="1" applyFont="1" applyFill="1" applyBorder="1" applyAlignment="1">
      <alignment horizontal="center" vertical="center"/>
    </xf>
    <xf numFmtId="4" fontId="18" fillId="0" borderId="36" xfId="0" applyNumberFormat="1" applyFont="1" applyFill="1" applyBorder="1" applyAlignment="1">
      <alignment horizontal="center" vertical="center"/>
    </xf>
    <xf numFmtId="4" fontId="18" fillId="0" borderId="22" xfId="0" applyNumberFormat="1" applyFont="1" applyFill="1" applyBorder="1" applyAlignment="1">
      <alignment horizontal="center" vertical="center"/>
    </xf>
    <xf numFmtId="0" fontId="18" fillId="0" borderId="15" xfId="0" applyFont="1" applyFill="1" applyBorder="1" applyAlignment="1">
      <alignment horizontal="center" vertical="center"/>
    </xf>
    <xf numFmtId="4" fontId="18" fillId="0" borderId="13" xfId="0" applyNumberFormat="1" applyFont="1" applyFill="1" applyBorder="1" applyAlignment="1">
      <alignment horizontal="center" vertical="center"/>
    </xf>
    <xf numFmtId="4" fontId="18" fillId="0" borderId="15" xfId="0" applyNumberFormat="1" applyFont="1" applyFill="1" applyBorder="1" applyAlignment="1">
      <alignment horizontal="center" vertical="center"/>
    </xf>
    <xf numFmtId="0" fontId="24" fillId="0" borderId="15" xfId="0" applyFont="1" applyFill="1" applyBorder="1" applyAlignment="1">
      <alignment horizontal="center" vertical="center"/>
    </xf>
    <xf numFmtId="0" fontId="18" fillId="0" borderId="15" xfId="0" applyFont="1" applyFill="1" applyBorder="1" applyAlignment="1">
      <alignment horizontal="center" vertical="top" wrapText="1"/>
    </xf>
    <xf numFmtId="0" fontId="23" fillId="0" borderId="15" xfId="0" applyFont="1" applyFill="1" applyBorder="1" applyAlignment="1">
      <alignment horizontal="center" vertical="top" wrapText="1"/>
    </xf>
    <xf numFmtId="4" fontId="18" fillId="0" borderId="15" xfId="0" applyNumberFormat="1" applyFont="1" applyFill="1" applyBorder="1" applyAlignment="1">
      <alignment horizontal="center" vertical="top" wrapText="1"/>
    </xf>
    <xf numFmtId="0" fontId="18" fillId="0" borderId="35" xfId="0" applyFont="1" applyFill="1" applyBorder="1" applyAlignment="1">
      <alignment horizontal="center" vertical="center" wrapText="1"/>
    </xf>
    <xf numFmtId="0" fontId="18" fillId="0" borderId="36" xfId="0" applyFont="1" applyFill="1" applyBorder="1" applyAlignment="1">
      <alignment horizontal="center" vertical="center" wrapText="1"/>
    </xf>
    <xf numFmtId="0" fontId="18" fillId="0" borderId="22" xfId="0" applyFont="1" applyFill="1" applyBorder="1" applyAlignment="1">
      <alignment horizontal="center" vertical="center" wrapText="1"/>
    </xf>
    <xf numFmtId="4" fontId="18" fillId="0" borderId="14" xfId="0"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3" fontId="18" fillId="0" borderId="15" xfId="0" applyNumberFormat="1" applyFont="1" applyFill="1" applyBorder="1" applyAlignment="1">
      <alignment horizontal="center" vertical="center" wrapText="1"/>
    </xf>
    <xf numFmtId="4" fontId="18" fillId="0" borderId="14"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center" wrapText="1"/>
    </xf>
    <xf numFmtId="4" fontId="19" fillId="0" borderId="35" xfId="1" applyNumberFormat="1" applyFont="1" applyFill="1" applyBorder="1" applyAlignment="1" applyProtection="1">
      <alignment horizontal="center" vertical="center" wrapText="1"/>
    </xf>
    <xf numFmtId="4" fontId="19" fillId="0" borderId="36" xfId="1" applyNumberFormat="1" applyFont="1" applyFill="1" applyBorder="1" applyAlignment="1" applyProtection="1">
      <alignment horizontal="center" vertical="center" wrapText="1"/>
    </xf>
    <xf numFmtId="0" fontId="24" fillId="0" borderId="22" xfId="0" applyFont="1" applyFill="1" applyBorder="1" applyAlignment="1">
      <alignment horizontal="center" vertical="center" wrapText="1"/>
    </xf>
    <xf numFmtId="0" fontId="0" fillId="0" borderId="15" xfId="0" applyFill="1" applyBorder="1" applyAlignment="1">
      <alignment vertical="center"/>
    </xf>
    <xf numFmtId="0" fontId="0" fillId="0" borderId="35" xfId="0" applyFill="1" applyBorder="1" applyAlignment="1">
      <alignment vertical="center"/>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4" fontId="19" fillId="0" borderId="11" xfId="1" applyNumberFormat="1" applyFont="1" applyFill="1" applyBorder="1" applyAlignment="1" applyProtection="1">
      <alignment horizontal="center" vertical="center" wrapText="1"/>
    </xf>
    <xf numFmtId="0" fontId="18" fillId="0" borderId="11" xfId="1" applyFont="1" applyFill="1" applyBorder="1" applyAlignment="1" applyProtection="1">
      <alignment horizontal="center" vertical="center" wrapText="1"/>
    </xf>
    <xf numFmtId="4" fontId="18" fillId="0" borderId="41" xfId="0" applyNumberFormat="1" applyFont="1" applyFill="1" applyBorder="1" applyAlignment="1">
      <alignment horizontal="center" vertical="center" wrapText="1"/>
    </xf>
    <xf numFmtId="4" fontId="18" fillId="0" borderId="34" xfId="0" applyNumberFormat="1" applyFont="1" applyFill="1" applyBorder="1" applyAlignment="1">
      <alignment horizontal="center" vertical="center" wrapText="1"/>
    </xf>
    <xf numFmtId="0" fontId="18" fillId="0" borderId="10" xfId="1" applyFont="1" applyFill="1" applyBorder="1" applyAlignment="1" applyProtection="1">
      <alignment horizontal="center" vertical="center" wrapText="1"/>
    </xf>
    <xf numFmtId="4" fontId="19" fillId="0" borderId="28" xfId="1" applyNumberFormat="1" applyFont="1" applyFill="1" applyBorder="1" applyAlignment="1" applyProtection="1">
      <alignment horizontal="center" vertical="center" wrapText="1"/>
    </xf>
    <xf numFmtId="4" fontId="19" fillId="0" borderId="29" xfId="1" applyNumberFormat="1" applyFont="1" applyFill="1" applyBorder="1" applyAlignment="1" applyProtection="1">
      <alignment horizontal="center" vertical="center" wrapText="1"/>
    </xf>
    <xf numFmtId="4" fontId="19" fillId="0" borderId="30" xfId="1" applyNumberFormat="1" applyFont="1" applyFill="1" applyBorder="1" applyAlignment="1" applyProtection="1">
      <alignment horizontal="center" vertical="center" wrapText="1"/>
    </xf>
    <xf numFmtId="0" fontId="18" fillId="0" borderId="4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34" xfId="0" applyFont="1" applyFill="1" applyBorder="1" applyAlignment="1">
      <alignment horizontal="center" vertical="center" wrapText="1"/>
    </xf>
    <xf numFmtId="4" fontId="18" fillId="0" borderId="35"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22" xfId="0" applyNumberFormat="1" applyFont="1" applyFill="1" applyBorder="1" applyAlignment="1">
      <alignment horizontal="center" vertical="center" wrapText="1"/>
    </xf>
    <xf numFmtId="4" fontId="18" fillId="0" borderId="49" xfId="0" applyNumberFormat="1" applyFont="1" applyFill="1" applyBorder="1" applyAlignment="1">
      <alignment horizontal="center" vertical="center" wrapText="1"/>
    </xf>
    <xf numFmtId="4" fontId="18" fillId="0" borderId="12"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18" fillId="0" borderId="52" xfId="0" applyNumberFormat="1" applyFont="1" applyFill="1" applyBorder="1" applyAlignment="1">
      <alignment horizontal="center" vertical="center" wrapText="1"/>
    </xf>
    <xf numFmtId="4" fontId="18" fillId="0" borderId="37" xfId="0" applyNumberFormat="1" applyFont="1" applyFill="1" applyBorder="1" applyAlignment="1">
      <alignment horizontal="center" vertical="center" wrapText="1"/>
    </xf>
    <xf numFmtId="4" fontId="18" fillId="0" borderId="53" xfId="0" applyNumberFormat="1" applyFont="1" applyFill="1" applyBorder="1" applyAlignment="1">
      <alignment horizontal="center" vertical="center" wrapText="1"/>
    </xf>
    <xf numFmtId="4" fontId="18" fillId="0" borderId="35" xfId="0" applyNumberFormat="1" applyFont="1" applyFill="1" applyBorder="1" applyAlignment="1">
      <alignment horizontal="left" vertical="center" wrapText="1"/>
    </xf>
    <xf numFmtId="4" fontId="18" fillId="0" borderId="36" xfId="0" applyNumberFormat="1" applyFont="1" applyFill="1" applyBorder="1" applyAlignment="1">
      <alignment horizontal="left" vertical="center" wrapText="1"/>
    </xf>
    <xf numFmtId="4" fontId="18" fillId="0" borderId="22" xfId="0" applyNumberFormat="1" applyFont="1" applyFill="1" applyBorder="1" applyAlignment="1">
      <alignment horizontal="left" vertical="center" wrapText="1"/>
    </xf>
    <xf numFmtId="4" fontId="18" fillId="0" borderId="25"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center" wrapText="1"/>
    </xf>
    <xf numFmtId="4" fontId="19" fillId="0" borderId="15" xfId="0" applyNumberFormat="1" applyFont="1" applyFill="1" applyBorder="1" applyAlignment="1">
      <alignment vertical="center" wrapText="1"/>
    </xf>
    <xf numFmtId="49" fontId="19" fillId="0" borderId="11"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left" vertical="center" wrapText="1"/>
    </xf>
    <xf numFmtId="0" fontId="19" fillId="0" borderId="15" xfId="1" applyFont="1" applyFill="1" applyBorder="1" applyAlignment="1" applyProtection="1">
      <alignment horizontal="center" vertical="center" wrapText="1"/>
    </xf>
    <xf numFmtId="0" fontId="19" fillId="0" borderId="11" xfId="1" applyFont="1" applyFill="1" applyBorder="1" applyAlignment="1" applyProtection="1">
      <alignment horizontal="center" vertical="center" wrapText="1"/>
    </xf>
    <xf numFmtId="49" fontId="19" fillId="0" borderId="15"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left" vertical="top" wrapText="1"/>
    </xf>
    <xf numFmtId="0" fontId="19" fillId="0" borderId="10" xfId="1" applyFont="1" applyFill="1" applyBorder="1" applyAlignment="1" applyProtection="1">
      <alignment horizontal="center" vertical="center" wrapText="1"/>
    </xf>
    <xf numFmtId="0" fontId="24" fillId="0" borderId="15" xfId="0" applyFont="1" applyFill="1" applyBorder="1" applyAlignment="1">
      <alignment horizontal="center" vertical="center" wrapText="1"/>
    </xf>
    <xf numFmtId="0" fontId="19" fillId="0" borderId="10" xfId="1" applyFont="1" applyFill="1" applyBorder="1" applyAlignment="1" applyProtection="1">
      <alignment horizontal="left" vertical="top" wrapText="1"/>
    </xf>
    <xf numFmtId="0" fontId="19" fillId="0" borderId="13" xfId="1" applyFont="1" applyFill="1" applyBorder="1" applyAlignment="1" applyProtection="1">
      <alignment horizontal="left" vertical="top" wrapText="1"/>
    </xf>
    <xf numFmtId="4" fontId="19" fillId="0" borderId="41" xfId="1" applyNumberFormat="1" applyFont="1" applyFill="1" applyBorder="1" applyAlignment="1" applyProtection="1">
      <alignment horizontal="center" vertical="center" wrapText="1"/>
    </xf>
    <xf numFmtId="4" fontId="19" fillId="0" borderId="13" xfId="1" applyNumberFormat="1" applyFont="1" applyFill="1" applyBorder="1" applyAlignment="1" applyProtection="1">
      <alignment horizontal="center" vertical="center" wrapText="1"/>
    </xf>
    <xf numFmtId="4" fontId="19" fillId="0" borderId="34" xfId="1" applyNumberFormat="1" applyFont="1" applyFill="1" applyBorder="1" applyAlignment="1" applyProtection="1">
      <alignment horizontal="center" vertical="center" wrapText="1"/>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4" xfId="0" applyFont="1" applyFill="1" applyBorder="1" applyAlignment="1">
      <alignment horizontal="left" vertical="top" wrapText="1"/>
    </xf>
    <xf numFmtId="0" fontId="0" fillId="0" borderId="35" xfId="0" applyFill="1" applyBorder="1" applyAlignment="1">
      <alignment horizontal="center" vertical="center"/>
    </xf>
    <xf numFmtId="4" fontId="18" fillId="0" borderId="47" xfId="0" applyNumberFormat="1" applyFont="1" applyFill="1" applyBorder="1" applyAlignment="1">
      <alignment horizontal="center" vertical="center" wrapText="1"/>
    </xf>
    <xf numFmtId="4" fontId="18" fillId="0" borderId="29" xfId="0" applyNumberFormat="1" applyFont="1" applyFill="1" applyBorder="1" applyAlignment="1">
      <alignment horizontal="center" vertical="center" wrapText="1"/>
    </xf>
    <xf numFmtId="4" fontId="18" fillId="0" borderId="30" xfId="0" applyNumberFormat="1" applyFont="1" applyFill="1" applyBorder="1" applyAlignment="1">
      <alignment horizontal="center" vertical="center" wrapText="1"/>
    </xf>
    <xf numFmtId="4" fontId="18" fillId="0" borderId="28" xfId="0" applyNumberFormat="1" applyFont="1" applyFill="1" applyBorder="1" applyAlignment="1">
      <alignment horizontal="center" vertical="center" wrapText="1"/>
    </xf>
    <xf numFmtId="4" fontId="18" fillId="0" borderId="10" xfId="0" applyNumberFormat="1" applyFont="1" applyFill="1" applyBorder="1" applyAlignment="1">
      <alignment horizontal="center" vertical="center"/>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38" xfId="0" applyFont="1" applyFill="1" applyBorder="1" applyAlignment="1">
      <alignment horizontal="center" vertical="center"/>
    </xf>
    <xf numFmtId="0" fontId="0" fillId="0" borderId="22" xfId="0" applyFill="1" applyBorder="1" applyAlignment="1">
      <alignment horizontal="center" vertical="center" wrapText="1"/>
    </xf>
    <xf numFmtId="0" fontId="18" fillId="0" borderId="23" xfId="0" applyFont="1" applyFill="1" applyBorder="1" applyAlignment="1">
      <alignment horizontal="center" vertical="center"/>
    </xf>
    <xf numFmtId="4" fontId="18" fillId="0" borderId="18" xfId="0" applyNumberFormat="1" applyFont="1" applyFill="1" applyBorder="1" applyAlignment="1">
      <alignment horizontal="center" vertical="center" wrapText="1"/>
    </xf>
    <xf numFmtId="0" fontId="18" fillId="0" borderId="38" xfId="0" applyFont="1" applyFill="1" applyBorder="1" applyAlignment="1">
      <alignment horizontal="center" vertical="center" wrapText="1"/>
    </xf>
    <xf numFmtId="0" fontId="18" fillId="0" borderId="11" xfId="0" applyFont="1" applyFill="1" applyBorder="1" applyAlignment="1">
      <alignment horizontal="left" vertical="top" wrapText="1"/>
    </xf>
    <xf numFmtId="0" fontId="24" fillId="0" borderId="36" xfId="0" applyFont="1" applyFill="1" applyBorder="1" applyAlignment="1"/>
    <xf numFmtId="0" fontId="24" fillId="0" borderId="22" xfId="0" applyFont="1" applyFill="1" applyBorder="1" applyAlignment="1"/>
    <xf numFmtId="0" fontId="18" fillId="0" borderId="22" xfId="0" applyFont="1" applyFill="1" applyBorder="1" applyAlignment="1">
      <alignment horizontal="center" vertical="top" wrapText="1"/>
    </xf>
    <xf numFmtId="0" fontId="24" fillId="0" borderId="15" xfId="0" applyFont="1" applyFill="1" applyBorder="1" applyAlignment="1"/>
    <xf numFmtId="0" fontId="18" fillId="0" borderId="35" xfId="0" applyFont="1" applyFill="1" applyBorder="1" applyAlignment="1">
      <alignment horizontal="center" vertical="top" wrapText="1"/>
    </xf>
    <xf numFmtId="0" fontId="18" fillId="0" borderId="36" xfId="0" applyFont="1" applyFill="1" applyBorder="1" applyAlignment="1">
      <alignment horizontal="center" vertical="top" wrapText="1"/>
    </xf>
    <xf numFmtId="0" fontId="18" fillId="0" borderId="11" xfId="0" applyFont="1" applyFill="1" applyBorder="1" applyAlignment="1">
      <alignment horizontal="center" vertical="center"/>
    </xf>
    <xf numFmtId="49" fontId="18" fillId="0" borderId="10" xfId="0" applyNumberFormat="1" applyFont="1" applyFill="1" applyBorder="1" applyAlignment="1">
      <alignment horizontal="center" vertical="top" wrapText="1"/>
    </xf>
    <xf numFmtId="49" fontId="18" fillId="0" borderId="13" xfId="0" applyNumberFormat="1" applyFont="1" applyFill="1" applyBorder="1" applyAlignment="1">
      <alignment horizontal="center" vertical="top" wrapText="1"/>
    </xf>
    <xf numFmtId="49" fontId="18" fillId="0" borderId="14" xfId="0" applyNumberFormat="1" applyFont="1" applyFill="1" applyBorder="1" applyAlignment="1">
      <alignment horizontal="center" vertical="top" wrapText="1"/>
    </xf>
    <xf numFmtId="49" fontId="18" fillId="0" borderId="11" xfId="0" applyNumberFormat="1" applyFont="1" applyFill="1" applyBorder="1" applyAlignment="1">
      <alignment horizontal="center" vertical="top" wrapText="1"/>
    </xf>
    <xf numFmtId="0" fontId="18" fillId="0" borderId="10" xfId="0" applyFont="1" applyFill="1" applyBorder="1" applyAlignment="1">
      <alignment horizontal="center" vertical="top" wrapText="1"/>
    </xf>
    <xf numFmtId="0" fontId="20" fillId="0" borderId="13" xfId="0" applyFont="1" applyFill="1" applyBorder="1" applyAlignment="1">
      <alignment horizontal="center" vertical="top" wrapText="1"/>
    </xf>
    <xf numFmtId="0" fontId="20" fillId="0" borderId="14" xfId="0" applyFont="1" applyFill="1" applyBorder="1" applyAlignment="1">
      <alignment horizontal="center" vertical="top" wrapText="1"/>
    </xf>
    <xf numFmtId="0" fontId="18" fillId="0" borderId="22" xfId="0" applyFont="1" applyFill="1" applyBorder="1" applyAlignment="1">
      <alignment horizontal="center" vertical="center"/>
    </xf>
    <xf numFmtId="0" fontId="18" fillId="0" borderId="46" xfId="0" applyFont="1" applyFill="1" applyBorder="1" applyAlignment="1">
      <alignment horizontal="center" vertical="top" wrapText="1"/>
    </xf>
    <xf numFmtId="0" fontId="18" fillId="0" borderId="19" xfId="0" applyFont="1" applyFill="1" applyBorder="1" applyAlignment="1">
      <alignment horizontal="left" vertical="top" wrapText="1"/>
    </xf>
    <xf numFmtId="49" fontId="18" fillId="0" borderId="35" xfId="0" applyNumberFormat="1" applyFont="1" applyFill="1" applyBorder="1" applyAlignment="1">
      <alignment horizontal="center" vertical="top" wrapText="1"/>
    </xf>
    <xf numFmtId="49" fontId="18" fillId="0" borderId="36" xfId="0" applyNumberFormat="1" applyFont="1" applyFill="1" applyBorder="1" applyAlignment="1">
      <alignment horizontal="center" vertical="top" wrapText="1"/>
    </xf>
    <xf numFmtId="49" fontId="18" fillId="0" borderId="22" xfId="0" applyNumberFormat="1" applyFont="1" applyFill="1" applyBorder="1" applyAlignment="1">
      <alignment horizontal="center" vertical="top" wrapText="1"/>
    </xf>
    <xf numFmtId="0" fontId="18" fillId="0" borderId="13" xfId="0" applyFont="1" applyFill="1" applyBorder="1" applyAlignment="1">
      <alignment horizontal="center" vertical="top" wrapText="1"/>
    </xf>
    <xf numFmtId="0" fontId="18" fillId="0" borderId="14" xfId="0" applyFont="1" applyFill="1" applyBorder="1" applyAlignment="1">
      <alignment horizontal="center" vertical="top" wrapText="1"/>
    </xf>
    <xf numFmtId="4" fontId="18" fillId="0" borderId="31"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33" xfId="0" applyNumberFormat="1" applyFont="1" applyFill="1" applyBorder="1" applyAlignment="1">
      <alignment horizontal="center" vertical="center" wrapText="1"/>
    </xf>
    <xf numFmtId="0" fontId="19" fillId="0" borderId="34" xfId="1" applyFont="1" applyFill="1" applyBorder="1" applyAlignment="1" applyProtection="1">
      <alignment horizontal="left" vertical="top" wrapText="1"/>
    </xf>
    <xf numFmtId="4" fontId="19" fillId="0" borderId="47" xfId="1" applyNumberFormat="1" applyFont="1" applyFill="1" applyBorder="1" applyAlignment="1" applyProtection="1">
      <alignment horizontal="center" vertical="center" wrapText="1"/>
    </xf>
    <xf numFmtId="4" fontId="19" fillId="0" borderId="42" xfId="1" applyNumberFormat="1" applyFont="1" applyFill="1" applyBorder="1" applyAlignment="1" applyProtection="1">
      <alignment horizontal="center" vertical="center" wrapText="1"/>
    </xf>
    <xf numFmtId="0" fontId="24" fillId="0" borderId="44" xfId="0" applyFont="1" applyFill="1" applyBorder="1" applyAlignment="1">
      <alignment horizontal="center" vertical="center" wrapText="1"/>
    </xf>
    <xf numFmtId="0" fontId="18" fillId="0" borderId="41" xfId="1" applyFon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34" xfId="1" applyFont="1" applyFill="1" applyBorder="1" applyAlignment="1" applyProtection="1">
      <alignment horizontal="center" vertical="center" wrapText="1"/>
    </xf>
    <xf numFmtId="49" fontId="18" fillId="0" borderId="34" xfId="0" applyNumberFormat="1" applyFont="1" applyFill="1" applyBorder="1" applyAlignment="1">
      <alignment horizontal="center" vertical="top" wrapText="1"/>
    </xf>
    <xf numFmtId="0" fontId="18" fillId="0" borderId="34" xfId="0" applyFont="1" applyFill="1" applyBorder="1" applyAlignment="1">
      <alignment horizontal="left" vertical="top" wrapText="1"/>
    </xf>
    <xf numFmtId="0" fontId="25" fillId="0" borderId="11" xfId="1" applyFont="1" applyFill="1" applyBorder="1" applyAlignment="1" applyProtection="1">
      <alignment horizontal="left" vertical="center" wrapText="1"/>
    </xf>
    <xf numFmtId="0" fontId="19" fillId="0" borderId="11" xfId="1" applyFont="1" applyFill="1" applyBorder="1" applyAlignment="1" applyProtection="1">
      <alignment horizontal="left" vertical="center" wrapText="1"/>
    </xf>
    <xf numFmtId="0" fontId="20" fillId="0" borderId="10" xfId="0" applyFont="1" applyFill="1" applyBorder="1" applyAlignment="1">
      <alignment horizontal="left" vertical="top" wrapText="1"/>
    </xf>
    <xf numFmtId="0" fontId="20" fillId="0" borderId="13" xfId="0" applyFont="1" applyFill="1" applyBorder="1" applyAlignment="1">
      <alignment horizontal="left" vertical="top" wrapText="1"/>
    </xf>
    <xf numFmtId="0" fontId="20" fillId="0" borderId="14" xfId="0" applyFont="1" applyFill="1" applyBorder="1" applyAlignment="1">
      <alignment horizontal="left" vertical="top" wrapText="1"/>
    </xf>
    <xf numFmtId="0" fontId="23" fillId="0" borderId="39" xfId="1" applyFont="1" applyFill="1" applyBorder="1" applyAlignment="1" applyProtection="1">
      <alignment horizontal="center" vertical="center" wrapText="1"/>
    </xf>
    <xf numFmtId="4" fontId="19" fillId="0" borderId="12" xfId="1" applyNumberFormat="1" applyFont="1" applyFill="1" applyBorder="1" applyAlignment="1" applyProtection="1">
      <alignment horizontal="center" vertical="center" wrapText="1"/>
    </xf>
    <xf numFmtId="0" fontId="19" fillId="0" borderId="16" xfId="1" applyFont="1" applyFill="1" applyBorder="1" applyAlignment="1" applyProtection="1">
      <alignment vertical="center" wrapText="1"/>
    </xf>
    <xf numFmtId="0" fontId="19" fillId="0" borderId="12" xfId="1" applyFont="1" applyFill="1" applyBorder="1" applyAlignment="1" applyProtection="1">
      <alignment vertical="center" wrapText="1"/>
    </xf>
    <xf numFmtId="4" fontId="18" fillId="0" borderId="10" xfId="0" applyNumberFormat="1" applyFont="1" applyFill="1" applyBorder="1" applyAlignment="1">
      <alignment horizontal="center" vertical="top" wrapText="1"/>
    </xf>
    <xf numFmtId="0" fontId="18" fillId="0" borderId="47"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42" xfId="0" applyFont="1" applyFill="1" applyBorder="1" applyAlignment="1">
      <alignment horizontal="center" vertical="top" wrapText="1"/>
    </xf>
    <xf numFmtId="0" fontId="18" fillId="0" borderId="43" xfId="0" applyFont="1" applyFill="1" applyBorder="1" applyAlignment="1">
      <alignment horizontal="center" vertical="top" wrapText="1"/>
    </xf>
    <xf numFmtId="0" fontId="18" fillId="0" borderId="44" xfId="0"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0" fontId="18" fillId="0" borderId="29" xfId="0" applyFont="1" applyFill="1" applyBorder="1" applyAlignment="1">
      <alignment horizontal="center" vertical="top" wrapText="1"/>
    </xf>
    <xf numFmtId="0" fontId="18" fillId="0" borderId="48" xfId="0" applyFont="1" applyFill="1" applyBorder="1" applyAlignment="1">
      <alignment horizontal="center" vertical="top" wrapText="1"/>
    </xf>
    <xf numFmtId="0" fontId="18" fillId="0" borderId="16" xfId="0" applyFont="1" applyFill="1" applyBorder="1" applyAlignment="1">
      <alignment horizontal="left" vertical="top" wrapText="1"/>
    </xf>
    <xf numFmtId="0" fontId="18" fillId="0" borderId="12" xfId="0" applyFont="1" applyFill="1" applyBorder="1" applyAlignment="1">
      <alignment horizontal="left" vertical="top" wrapText="1"/>
    </xf>
    <xf numFmtId="1" fontId="18" fillId="0" borderId="16" xfId="0" applyNumberFormat="1" applyFont="1" applyFill="1" applyBorder="1" applyAlignment="1">
      <alignment horizontal="left" vertical="top" wrapText="1"/>
    </xf>
    <xf numFmtId="0" fontId="0" fillId="0" borderId="12" xfId="0" applyFill="1" applyBorder="1" applyAlignment="1">
      <alignment horizontal="left" vertical="top" wrapText="1"/>
    </xf>
    <xf numFmtId="0" fontId="18" fillId="0" borderId="19" xfId="0" applyFont="1" applyFill="1" applyBorder="1" applyAlignment="1">
      <alignment horizontal="center" vertical="top" wrapText="1"/>
    </xf>
    <xf numFmtId="0" fontId="18" fillId="0" borderId="24" xfId="0" applyFont="1" applyFill="1" applyBorder="1" applyAlignment="1">
      <alignment horizontal="center" vertical="top" wrapText="1"/>
    </xf>
    <xf numFmtId="0" fontId="18" fillId="0" borderId="21" xfId="0" applyFont="1" applyFill="1" applyBorder="1" applyAlignment="1">
      <alignment horizontal="center" vertical="top" wrapText="1"/>
    </xf>
    <xf numFmtId="0" fontId="18" fillId="0" borderId="54" xfId="0" applyFont="1" applyFill="1" applyBorder="1" applyAlignment="1">
      <alignment horizontal="center" vertical="top" wrapText="1"/>
    </xf>
    <xf numFmtId="0" fontId="0" fillId="0" borderId="25" xfId="0" applyFill="1" applyBorder="1"/>
    <xf numFmtId="0" fontId="18" fillId="0" borderId="55" xfId="0" applyFont="1" applyFill="1" applyBorder="1" applyAlignment="1">
      <alignment horizontal="center" vertical="top" wrapText="1"/>
    </xf>
    <xf numFmtId="4" fontId="18" fillId="0" borderId="19"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wrapText="1"/>
    </xf>
    <xf numFmtId="4" fontId="18" fillId="0" borderId="18"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7" xfId="0" applyNumberFormat="1" applyFont="1" applyFill="1" applyBorder="1" applyAlignment="1">
      <alignment horizontal="center" vertical="top" wrapText="1"/>
    </xf>
    <xf numFmtId="4" fontId="18" fillId="0" borderId="14"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wrapText="1"/>
    </xf>
    <xf numFmtId="0" fontId="0" fillId="0" borderId="13" xfId="0" applyFill="1" applyBorder="1"/>
    <xf numFmtId="0" fontId="0" fillId="0" borderId="14" xfId="0" applyFill="1" applyBorder="1"/>
    <xf numFmtId="0" fontId="18" fillId="0" borderId="31" xfId="0" applyFont="1" applyFill="1" applyBorder="1" applyAlignment="1">
      <alignment horizontal="center" vertical="top" wrapText="1"/>
    </xf>
    <xf numFmtId="0" fontId="0" fillId="0" borderId="32" xfId="0" applyFill="1" applyBorder="1"/>
    <xf numFmtId="0" fontId="0" fillId="0" borderId="40" xfId="0" applyFill="1" applyBorder="1"/>
    <xf numFmtId="4" fontId="18" fillId="0" borderId="50" xfId="0" applyNumberFormat="1" applyFont="1" applyFill="1" applyBorder="1" applyAlignment="1">
      <alignment horizontal="center" vertical="center" wrapText="1"/>
    </xf>
    <xf numFmtId="4" fontId="18" fillId="0" borderId="40" xfId="0" applyNumberFormat="1" applyFont="1" applyFill="1" applyBorder="1" applyAlignment="1">
      <alignment horizontal="center" vertical="center" wrapText="1"/>
    </xf>
    <xf numFmtId="4" fontId="18" fillId="0" borderId="42"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0" fontId="23" fillId="0" borderId="15" xfId="0" applyFont="1" applyFill="1" applyBorder="1" applyAlignment="1">
      <alignment horizontal="center" wrapText="1"/>
    </xf>
    <xf numFmtId="0" fontId="19" fillId="0" borderId="15" xfId="1" applyFont="1" applyFill="1" applyBorder="1" applyAlignment="1" applyProtection="1">
      <alignment horizontal="center" vertical="top" wrapText="1"/>
    </xf>
    <xf numFmtId="0" fontId="24" fillId="0" borderId="15" xfId="0" applyFont="1" applyFill="1" applyBorder="1" applyAlignment="1">
      <alignment horizontal="center" vertical="top" wrapText="1"/>
    </xf>
    <xf numFmtId="0" fontId="18" fillId="0" borderId="24" xfId="0" applyFont="1" applyFill="1" applyBorder="1" applyAlignment="1">
      <alignment horizontal="justify" vertical="top" wrapText="1"/>
    </xf>
    <xf numFmtId="0" fontId="0" fillId="0" borderId="37" xfId="0" applyFill="1" applyBorder="1" applyAlignment="1">
      <alignment vertical="top" wrapText="1"/>
    </xf>
    <xf numFmtId="0" fontId="0" fillId="0" borderId="24" xfId="0" applyFill="1"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49" fontId="19" fillId="0" borderId="10" xfId="1" applyNumberFormat="1" applyFont="1" applyFill="1" applyBorder="1" applyAlignment="1" applyProtection="1">
      <alignment horizontal="center" vertical="center" wrapText="1"/>
    </xf>
    <xf numFmtId="0" fontId="25" fillId="0" borderId="10" xfId="1" applyFont="1" applyFill="1" applyBorder="1" applyAlignment="1" applyProtection="1">
      <alignment horizontal="left" vertical="top" wrapText="1"/>
    </xf>
    <xf numFmtId="0" fontId="25" fillId="0" borderId="13" xfId="1" applyFont="1" applyFill="1" applyBorder="1" applyAlignment="1" applyProtection="1">
      <alignment horizontal="left" vertical="top" wrapText="1"/>
    </xf>
    <xf numFmtId="4" fontId="19" fillId="0" borderId="51" xfId="1" applyNumberFormat="1" applyFont="1" applyFill="1" applyBorder="1" applyAlignment="1" applyProtection="1">
      <alignment horizontal="center" vertical="center" wrapText="1"/>
    </xf>
    <xf numFmtId="4" fontId="19" fillId="0" borderId="32" xfId="1" applyNumberFormat="1" applyFont="1" applyFill="1" applyBorder="1" applyAlignment="1" applyProtection="1">
      <alignment horizontal="center" vertical="center" wrapText="1"/>
    </xf>
    <xf numFmtId="4" fontId="19" fillId="0" borderId="33" xfId="1" applyNumberFormat="1" applyFont="1" applyFill="1" applyBorder="1" applyAlignment="1" applyProtection="1">
      <alignment horizontal="center" vertical="center" wrapText="1"/>
    </xf>
    <xf numFmtId="0" fontId="18" fillId="0" borderId="11" xfId="0" applyFont="1" applyFill="1" applyBorder="1" applyAlignment="1">
      <alignment vertical="top" wrapText="1"/>
    </xf>
    <xf numFmtId="0" fontId="18" fillId="0" borderId="10" xfId="0" applyFont="1" applyFill="1" applyBorder="1" applyAlignment="1">
      <alignment vertical="top" wrapText="1"/>
    </xf>
    <xf numFmtId="0" fontId="24" fillId="0" borderId="37" xfId="0" applyFont="1" applyFill="1" applyBorder="1" applyAlignment="1">
      <alignment horizontal="center" vertical="center" wrapText="1"/>
    </xf>
    <xf numFmtId="0" fontId="24" fillId="0" borderId="25" xfId="0" applyFont="1" applyFill="1" applyBorder="1" applyAlignment="1">
      <alignment horizontal="center" vertical="center" wrapText="1"/>
    </xf>
    <xf numFmtId="4" fontId="19" fillId="0" borderId="37" xfId="1" applyNumberFormat="1" applyFont="1" applyFill="1" applyBorder="1" applyAlignment="1" applyProtection="1">
      <alignment horizontal="left" vertical="center" wrapText="1"/>
    </xf>
    <xf numFmtId="0" fontId="18" fillId="0" borderId="15"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3" fillId="0" borderId="15" xfId="0" applyFont="1" applyFill="1" applyBorder="1" applyAlignment="1">
      <alignment horizontal="center"/>
    </xf>
    <xf numFmtId="4" fontId="18" fillId="0" borderId="15" xfId="0" applyNumberFormat="1" applyFont="1" applyFill="1" applyBorder="1" applyAlignment="1">
      <alignment vertical="center" wrapText="1"/>
    </xf>
    <xf numFmtId="0" fontId="0" fillId="0" borderId="35" xfId="0" applyFill="1" applyBorder="1" applyAlignment="1">
      <alignment vertical="center" wrapText="1"/>
    </xf>
    <xf numFmtId="0" fontId="18" fillId="0" borderId="45" xfId="0" applyFont="1" applyFill="1" applyBorder="1" applyAlignment="1">
      <alignment horizontal="center" vertical="top" wrapText="1"/>
    </xf>
    <xf numFmtId="0" fontId="18" fillId="0" borderId="20" xfId="0" applyFont="1" applyFill="1" applyBorder="1" applyAlignment="1">
      <alignment horizontal="center" vertical="center" wrapText="1"/>
    </xf>
    <xf numFmtId="0" fontId="24" fillId="0" borderId="42" xfId="0" applyFont="1" applyFill="1" applyBorder="1" applyAlignment="1"/>
    <xf numFmtId="0" fontId="24" fillId="0" borderId="20" xfId="0" applyFont="1" applyFill="1" applyBorder="1" applyAlignment="1"/>
    <xf numFmtId="0" fontId="24" fillId="0" borderId="43" xfId="0" applyFont="1" applyFill="1" applyBorder="1" applyAlignment="1"/>
    <xf numFmtId="0" fontId="24" fillId="0" borderId="44" xfId="0" applyFont="1" applyFill="1" applyBorder="1" applyAlignment="1"/>
    <xf numFmtId="0" fontId="20" fillId="0" borderId="11" xfId="0" applyFont="1" applyFill="1" applyBorder="1" applyAlignment="1">
      <alignment horizontal="left" vertical="top" wrapText="1"/>
    </xf>
    <xf numFmtId="0" fontId="0" fillId="0" borderId="15" xfId="0" applyFill="1" applyBorder="1" applyAlignment="1">
      <alignment horizontal="center" wrapText="1"/>
    </xf>
    <xf numFmtId="0" fontId="20" fillId="0" borderId="16" xfId="0" applyFont="1" applyFill="1" applyBorder="1" applyAlignment="1">
      <alignment horizontal="left" vertical="top" wrapText="1"/>
    </xf>
    <xf numFmtId="0" fontId="20" fillId="0" borderId="11" xfId="0" applyFont="1" applyFill="1" applyBorder="1" applyAlignment="1">
      <alignment horizontal="justify" vertical="top" wrapText="1"/>
    </xf>
    <xf numFmtId="0" fontId="20" fillId="0" borderId="11" xfId="0" applyFont="1" applyFill="1" applyBorder="1" applyAlignment="1">
      <alignment vertical="top" wrapText="1"/>
    </xf>
    <xf numFmtId="0" fontId="0" fillId="0" borderId="15" xfId="0" applyFill="1" applyBorder="1" applyAlignment="1">
      <alignment vertical="center" wrapText="1"/>
    </xf>
    <xf numFmtId="0" fontId="18" fillId="0" borderId="10" xfId="0" applyFont="1" applyFill="1" applyBorder="1" applyAlignment="1">
      <alignment horizontal="distributed" vertical="top"/>
    </xf>
    <xf numFmtId="0" fontId="18" fillId="0" borderId="13" xfId="0" applyFont="1" applyFill="1" applyBorder="1" applyAlignment="1">
      <alignment horizontal="distributed" vertical="top"/>
    </xf>
    <xf numFmtId="0" fontId="18" fillId="0" borderId="21" xfId="0" applyFont="1" applyFill="1" applyBorder="1" applyAlignment="1">
      <alignment horizontal="distributed" vertical="top"/>
    </xf>
    <xf numFmtId="4" fontId="18" fillId="0" borderId="0" xfId="0" applyNumberFormat="1" applyFont="1" applyFill="1" applyBorder="1" applyAlignment="1">
      <alignment vertical="top" wrapText="1"/>
    </xf>
    <xf numFmtId="0" fontId="0" fillId="0" borderId="0" xfId="0" applyFill="1"/>
    <xf numFmtId="0" fontId="0" fillId="0" borderId="0" xfId="0" applyFill="1" applyBorder="1"/>
    <xf numFmtId="4" fontId="18" fillId="0" borderId="24" xfId="0" applyNumberFormat="1" applyFont="1" applyFill="1" applyBorder="1" applyAlignment="1">
      <alignment horizontal="center" vertical="center" wrapText="1"/>
    </xf>
    <xf numFmtId="4" fontId="18" fillId="0" borderId="21" xfId="0" applyNumberFormat="1" applyFont="1" applyFill="1" applyBorder="1" applyAlignment="1">
      <alignment horizontal="center" vertical="center" wrapText="1"/>
    </xf>
    <xf numFmtId="0" fontId="18" fillId="0" borderId="10" xfId="0" applyFont="1" applyFill="1" applyBorder="1" applyAlignment="1">
      <alignment horizontal="justify"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19" fillId="0" borderId="10" xfId="1" applyFont="1" applyFill="1" applyBorder="1" applyAlignment="1" applyProtection="1">
      <alignment horizontal="center" vertical="top" wrapText="1"/>
    </xf>
    <xf numFmtId="0" fontId="19" fillId="0" borderId="13" xfId="1" applyFont="1" applyFill="1" applyBorder="1" applyAlignment="1" applyProtection="1">
      <alignment horizontal="center" vertical="top" wrapText="1"/>
    </xf>
    <xf numFmtId="0" fontId="19" fillId="0" borderId="14" xfId="1" applyFont="1" applyFill="1" applyBorder="1" applyAlignment="1" applyProtection="1">
      <alignment horizontal="center" vertical="top" wrapText="1"/>
    </xf>
  </cellXfs>
  <cellStyles count="25">
    <cellStyle name="Excel Built-in 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B222"/>
  <sheetViews>
    <sheetView tabSelected="1" zoomScale="80" zoomScaleNormal="80" zoomScaleSheetLayoutView="80" workbookViewId="0">
      <selection activeCell="A3" sqref="A3:X3"/>
    </sheetView>
  </sheetViews>
  <sheetFormatPr defaultRowHeight="12.75"/>
  <cols>
    <col min="1" max="1" width="7.5703125" style="2" customWidth="1"/>
    <col min="2" max="2" width="32.140625" style="2" customWidth="1"/>
    <col min="3" max="3" width="6" style="2" customWidth="1"/>
    <col min="4" max="4" width="6.42578125" style="2" customWidth="1"/>
    <col min="5" max="5" width="27.7109375" style="2" customWidth="1"/>
    <col min="6" max="6" width="22.42578125" style="2" customWidth="1"/>
    <col min="7" max="7" width="15.5703125" style="1" customWidth="1"/>
    <col min="8" max="8" width="14.42578125" style="1" customWidth="1"/>
    <col min="9" max="9" width="14.7109375" style="1" customWidth="1"/>
    <col min="10" max="10" width="14.85546875" style="1" customWidth="1"/>
    <col min="11" max="11" width="15.42578125" style="1" customWidth="1"/>
    <col min="12" max="12" width="14.5703125" style="1" customWidth="1"/>
    <col min="13" max="14" width="13.5703125" style="1" bestFit="1" customWidth="1"/>
    <col min="15" max="15" width="33.5703125" style="1" customWidth="1"/>
    <col min="16" max="16" width="12.140625" style="58" customWidth="1"/>
    <col min="17" max="17" width="10.28515625" style="1" customWidth="1"/>
    <col min="18" max="24" width="9.28515625" style="1" customWidth="1"/>
    <col min="25" max="25" width="9.140625" style="1"/>
    <col min="26" max="26" width="10.85546875" style="1" bestFit="1" customWidth="1"/>
    <col min="27" max="16384" width="9.140625" style="2"/>
  </cols>
  <sheetData>
    <row r="1" spans="1:77" ht="27.75" customHeight="1">
      <c r="P1" s="296" t="s">
        <v>205</v>
      </c>
      <c r="Q1" s="297"/>
      <c r="R1" s="297"/>
      <c r="S1" s="297"/>
      <c r="T1" s="297"/>
      <c r="U1" s="297"/>
      <c r="V1" s="297"/>
      <c r="W1" s="297"/>
      <c r="X1" s="86"/>
    </row>
    <row r="2" spans="1:77" ht="90.75" customHeight="1">
      <c r="P2" s="298"/>
      <c r="Q2" s="298"/>
      <c r="R2" s="298"/>
      <c r="S2" s="298"/>
      <c r="T2" s="298"/>
      <c r="U2" s="298"/>
      <c r="V2" s="298"/>
      <c r="W2" s="298"/>
      <c r="X2" s="86"/>
    </row>
    <row r="3" spans="1:77" ht="30.75" customHeight="1">
      <c r="A3" s="101" t="s">
        <v>121</v>
      </c>
      <c r="B3" s="101"/>
      <c r="C3" s="101"/>
      <c r="D3" s="101"/>
      <c r="E3" s="101"/>
      <c r="F3" s="101"/>
      <c r="G3" s="101"/>
      <c r="H3" s="101"/>
      <c r="I3" s="101"/>
      <c r="J3" s="101"/>
      <c r="K3" s="101"/>
      <c r="L3" s="101"/>
      <c r="M3" s="101"/>
      <c r="N3" s="101"/>
      <c r="O3" s="101"/>
      <c r="P3" s="101"/>
      <c r="Q3" s="101"/>
      <c r="R3" s="101"/>
      <c r="S3" s="101"/>
      <c r="T3" s="101"/>
      <c r="U3" s="101"/>
      <c r="V3" s="101"/>
      <c r="W3" s="101"/>
      <c r="X3" s="101"/>
    </row>
    <row r="4" spans="1:77" ht="13.5" customHeight="1">
      <c r="A4" s="102" t="s">
        <v>122</v>
      </c>
      <c r="B4" s="102"/>
      <c r="C4" s="102"/>
      <c r="D4" s="102"/>
      <c r="E4" s="102"/>
      <c r="F4" s="102"/>
      <c r="G4" s="102"/>
      <c r="H4" s="102"/>
      <c r="I4" s="102"/>
      <c r="J4" s="102"/>
      <c r="K4" s="102"/>
      <c r="L4" s="102"/>
      <c r="M4" s="102"/>
      <c r="N4" s="102"/>
      <c r="O4" s="102"/>
      <c r="P4" s="102"/>
      <c r="Q4" s="102"/>
      <c r="R4" s="102"/>
      <c r="S4" s="102"/>
      <c r="T4" s="102"/>
      <c r="U4" s="102"/>
      <c r="V4" s="102"/>
      <c r="W4" s="102"/>
      <c r="X4" s="102"/>
    </row>
    <row r="5" spans="1:77" ht="29.25" customHeight="1">
      <c r="A5" s="229" t="s">
        <v>15</v>
      </c>
      <c r="B5" s="181" t="s">
        <v>16</v>
      </c>
      <c r="C5" s="238" t="s">
        <v>17</v>
      </c>
      <c r="D5" s="239"/>
      <c r="E5" s="199" t="s">
        <v>18</v>
      </c>
      <c r="F5" s="237" t="s">
        <v>19</v>
      </c>
      <c r="G5" s="240"/>
      <c r="H5" s="240"/>
      <c r="I5" s="240"/>
      <c r="J5" s="240"/>
      <c r="K5" s="240"/>
      <c r="L5" s="240"/>
      <c r="M5" s="240"/>
      <c r="N5" s="240"/>
      <c r="O5" s="103" t="s">
        <v>20</v>
      </c>
      <c r="P5" s="103"/>
      <c r="Q5" s="103"/>
      <c r="R5" s="103"/>
      <c r="S5" s="103"/>
      <c r="T5" s="103"/>
      <c r="U5" s="103"/>
      <c r="V5" s="103"/>
      <c r="W5" s="103"/>
      <c r="X5" s="103"/>
    </row>
    <row r="6" spans="1:77" ht="27" customHeight="1">
      <c r="A6" s="229"/>
      <c r="B6" s="101"/>
      <c r="C6" s="250" t="s">
        <v>21</v>
      </c>
      <c r="D6" s="190" t="s">
        <v>22</v>
      </c>
      <c r="E6" s="248"/>
      <c r="F6" s="190" t="s">
        <v>23</v>
      </c>
      <c r="G6" s="241" t="s">
        <v>24</v>
      </c>
      <c r="H6" s="242"/>
      <c r="I6" s="242"/>
      <c r="J6" s="242"/>
      <c r="K6" s="242"/>
      <c r="L6" s="242"/>
      <c r="M6" s="242"/>
      <c r="N6" s="243"/>
      <c r="O6" s="247" t="s">
        <v>25</v>
      </c>
      <c r="P6" s="299" t="s">
        <v>26</v>
      </c>
      <c r="Q6" s="103" t="s">
        <v>27</v>
      </c>
      <c r="R6" s="103"/>
      <c r="S6" s="103"/>
      <c r="T6" s="103"/>
      <c r="U6" s="103"/>
      <c r="V6" s="103"/>
      <c r="W6" s="103"/>
      <c r="X6" s="103"/>
    </row>
    <row r="7" spans="1:77" ht="22.5" hidden="1" customHeight="1">
      <c r="A7" s="229"/>
      <c r="B7" s="101"/>
      <c r="C7" s="251"/>
      <c r="D7" s="248"/>
      <c r="E7" s="248"/>
      <c r="F7" s="248"/>
      <c r="G7" s="222" t="s">
        <v>28</v>
      </c>
      <c r="H7" s="244" t="s">
        <v>29</v>
      </c>
      <c r="I7" s="245"/>
      <c r="J7" s="245"/>
      <c r="K7" s="245"/>
      <c r="L7" s="245"/>
      <c r="M7" s="135"/>
      <c r="N7" s="61"/>
      <c r="O7" s="247"/>
      <c r="P7" s="299"/>
      <c r="Q7" s="103" t="s">
        <v>30</v>
      </c>
      <c r="R7" s="103" t="s">
        <v>29</v>
      </c>
      <c r="S7" s="103"/>
      <c r="T7" s="103"/>
      <c r="U7" s="103"/>
      <c r="V7" s="103"/>
      <c r="W7" s="103"/>
      <c r="X7" s="67"/>
    </row>
    <row r="8" spans="1:77" ht="27.75" hidden="1" customHeight="1">
      <c r="A8" s="229"/>
      <c r="B8" s="101"/>
      <c r="C8" s="251"/>
      <c r="D8" s="248"/>
      <c r="E8" s="248"/>
      <c r="F8" s="248"/>
      <c r="G8" s="246"/>
      <c r="H8" s="71" t="s">
        <v>31</v>
      </c>
      <c r="I8" s="71" t="s">
        <v>37</v>
      </c>
      <c r="J8" s="71" t="s">
        <v>39</v>
      </c>
      <c r="K8" s="71" t="s">
        <v>40</v>
      </c>
      <c r="L8" s="71" t="s">
        <v>41</v>
      </c>
      <c r="M8" s="71" t="s">
        <v>38</v>
      </c>
      <c r="N8" s="71" t="s">
        <v>38</v>
      </c>
      <c r="O8" s="247"/>
      <c r="P8" s="299"/>
      <c r="Q8" s="103"/>
      <c r="R8" s="67" t="s">
        <v>31</v>
      </c>
      <c r="S8" s="67" t="s">
        <v>37</v>
      </c>
      <c r="T8" s="67" t="s">
        <v>39</v>
      </c>
      <c r="U8" s="67" t="s">
        <v>40</v>
      </c>
      <c r="V8" s="67" t="s">
        <v>41</v>
      </c>
      <c r="W8" s="67" t="s">
        <v>38</v>
      </c>
      <c r="X8" s="67" t="s">
        <v>38</v>
      </c>
    </row>
    <row r="9" spans="1:77" ht="27.75" customHeight="1">
      <c r="A9" s="229"/>
      <c r="B9" s="101"/>
      <c r="C9" s="251"/>
      <c r="D9" s="248"/>
      <c r="E9" s="248"/>
      <c r="F9" s="248"/>
      <c r="G9" s="222" t="s">
        <v>60</v>
      </c>
      <c r="H9" s="244" t="s">
        <v>29</v>
      </c>
      <c r="I9" s="245"/>
      <c r="J9" s="245"/>
      <c r="K9" s="245"/>
      <c r="L9" s="245"/>
      <c r="M9" s="245"/>
      <c r="N9" s="135"/>
      <c r="O9" s="247"/>
      <c r="P9" s="299"/>
      <c r="Q9" s="103" t="s">
        <v>30</v>
      </c>
      <c r="R9" s="103" t="s">
        <v>29</v>
      </c>
      <c r="S9" s="103"/>
      <c r="T9" s="103"/>
      <c r="U9" s="103"/>
      <c r="V9" s="103"/>
      <c r="W9" s="103"/>
      <c r="X9" s="103"/>
    </row>
    <row r="10" spans="1:77" ht="31.5" customHeight="1">
      <c r="A10" s="230"/>
      <c r="B10" s="101"/>
      <c r="C10" s="252"/>
      <c r="D10" s="249"/>
      <c r="E10" s="249"/>
      <c r="F10" s="249"/>
      <c r="G10" s="246"/>
      <c r="H10" s="12">
        <v>2020</v>
      </c>
      <c r="I10" s="12">
        <v>2021</v>
      </c>
      <c r="J10" s="12">
        <v>2022</v>
      </c>
      <c r="K10" s="12">
        <v>2023</v>
      </c>
      <c r="L10" s="12">
        <v>2024</v>
      </c>
      <c r="M10" s="12">
        <v>2025</v>
      </c>
      <c r="N10" s="12">
        <v>2026</v>
      </c>
      <c r="O10" s="246"/>
      <c r="P10" s="300"/>
      <c r="Q10" s="103"/>
      <c r="R10" s="64">
        <v>2020</v>
      </c>
      <c r="S10" s="64">
        <v>2021</v>
      </c>
      <c r="T10" s="64">
        <v>2022</v>
      </c>
      <c r="U10" s="64">
        <v>2023</v>
      </c>
      <c r="V10" s="64">
        <v>2024</v>
      </c>
      <c r="W10" s="64">
        <v>2025</v>
      </c>
      <c r="X10" s="64">
        <v>2026</v>
      </c>
    </row>
    <row r="11" spans="1:77" s="11" customFormat="1" ht="26.25" customHeight="1">
      <c r="A11" s="12">
        <v>1</v>
      </c>
      <c r="B11" s="14">
        <v>2</v>
      </c>
      <c r="C11" s="12">
        <v>3</v>
      </c>
      <c r="D11" s="12">
        <v>4</v>
      </c>
      <c r="E11" s="12">
        <v>5</v>
      </c>
      <c r="F11" s="12">
        <v>6</v>
      </c>
      <c r="G11" s="12">
        <v>7</v>
      </c>
      <c r="H11" s="12">
        <v>8</v>
      </c>
      <c r="I11" s="12">
        <v>9</v>
      </c>
      <c r="J11" s="12">
        <v>10</v>
      </c>
      <c r="K11" s="12">
        <v>11</v>
      </c>
      <c r="L11" s="12">
        <v>12</v>
      </c>
      <c r="M11" s="12">
        <v>13</v>
      </c>
      <c r="N11" s="12">
        <v>14</v>
      </c>
      <c r="O11" s="12">
        <v>15</v>
      </c>
      <c r="P11" s="12">
        <v>16</v>
      </c>
      <c r="Q11" s="62">
        <v>17</v>
      </c>
      <c r="R11" s="62">
        <v>18</v>
      </c>
      <c r="S11" s="62">
        <v>19</v>
      </c>
      <c r="T11" s="62">
        <v>20</v>
      </c>
      <c r="U11" s="62">
        <v>21</v>
      </c>
      <c r="V11" s="62">
        <v>22</v>
      </c>
      <c r="W11" s="62">
        <v>23</v>
      </c>
      <c r="X11" s="62">
        <v>24</v>
      </c>
      <c r="Y11" s="37"/>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BJ11" s="16"/>
      <c r="BK11" s="16"/>
      <c r="BL11" s="16"/>
      <c r="BM11" s="16"/>
      <c r="BN11" s="16"/>
      <c r="BO11" s="16"/>
      <c r="BP11" s="16"/>
      <c r="BQ11" s="16"/>
      <c r="BR11" s="16"/>
      <c r="BS11" s="16"/>
      <c r="BT11" s="16"/>
      <c r="BU11" s="16"/>
      <c r="BV11" s="16"/>
      <c r="BW11" s="16"/>
      <c r="BX11" s="16"/>
      <c r="BY11" s="16"/>
    </row>
    <row r="12" spans="1:77" s="11" customFormat="1" ht="85.5" customHeight="1">
      <c r="A12" s="233" t="s">
        <v>100</v>
      </c>
      <c r="B12" s="234"/>
      <c r="C12" s="12">
        <v>2020</v>
      </c>
      <c r="D12" s="12">
        <v>2026</v>
      </c>
      <c r="E12" s="12" t="s">
        <v>35</v>
      </c>
      <c r="F12" s="12" t="s">
        <v>35</v>
      </c>
      <c r="G12" s="12" t="s">
        <v>35</v>
      </c>
      <c r="H12" s="12" t="s">
        <v>35</v>
      </c>
      <c r="I12" s="12" t="s">
        <v>35</v>
      </c>
      <c r="J12" s="12" t="s">
        <v>35</v>
      </c>
      <c r="K12" s="12" t="s">
        <v>35</v>
      </c>
      <c r="L12" s="12" t="s">
        <v>35</v>
      </c>
      <c r="M12" s="12" t="s">
        <v>35</v>
      </c>
      <c r="N12" s="12" t="s">
        <v>35</v>
      </c>
      <c r="O12" s="57" t="s">
        <v>35</v>
      </c>
      <c r="P12" s="57" t="s">
        <v>35</v>
      </c>
      <c r="Q12" s="57" t="s">
        <v>35</v>
      </c>
      <c r="R12" s="57" t="s">
        <v>35</v>
      </c>
      <c r="S12" s="57" t="s">
        <v>35</v>
      </c>
      <c r="T12" s="57" t="s">
        <v>35</v>
      </c>
      <c r="U12" s="57" t="s">
        <v>35</v>
      </c>
      <c r="V12" s="57" t="s">
        <v>35</v>
      </c>
      <c r="W12" s="57" t="s">
        <v>35</v>
      </c>
      <c r="X12" s="57" t="s">
        <v>35</v>
      </c>
      <c r="Y12" s="37"/>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BJ12" s="16"/>
      <c r="BK12" s="16"/>
      <c r="BL12" s="16"/>
      <c r="BM12" s="16"/>
      <c r="BN12" s="16"/>
      <c r="BO12" s="16"/>
      <c r="BP12" s="16"/>
      <c r="BQ12" s="16"/>
      <c r="BR12" s="16"/>
      <c r="BS12" s="16"/>
      <c r="BT12" s="16"/>
      <c r="BU12" s="16"/>
      <c r="BV12" s="16"/>
      <c r="BW12" s="16"/>
      <c r="BX12" s="16"/>
      <c r="BY12" s="16"/>
    </row>
    <row r="13" spans="1:77" s="11" customFormat="1" ht="82.5" customHeight="1">
      <c r="A13" s="233" t="s">
        <v>101</v>
      </c>
      <c r="B13" s="234"/>
      <c r="C13" s="12">
        <v>2020</v>
      </c>
      <c r="D13" s="12">
        <v>2026</v>
      </c>
      <c r="E13" s="12" t="s">
        <v>35</v>
      </c>
      <c r="F13" s="12" t="s">
        <v>35</v>
      </c>
      <c r="G13" s="12" t="s">
        <v>35</v>
      </c>
      <c r="H13" s="12" t="s">
        <v>35</v>
      </c>
      <c r="I13" s="12" t="s">
        <v>35</v>
      </c>
      <c r="J13" s="12" t="s">
        <v>35</v>
      </c>
      <c r="K13" s="12" t="s">
        <v>35</v>
      </c>
      <c r="L13" s="12" t="s">
        <v>35</v>
      </c>
      <c r="M13" s="12" t="s">
        <v>35</v>
      </c>
      <c r="N13" s="12" t="s">
        <v>35</v>
      </c>
      <c r="O13" s="57" t="s">
        <v>35</v>
      </c>
      <c r="P13" s="57" t="s">
        <v>35</v>
      </c>
      <c r="Q13" s="57" t="s">
        <v>35</v>
      </c>
      <c r="R13" s="57" t="s">
        <v>35</v>
      </c>
      <c r="S13" s="57" t="s">
        <v>35</v>
      </c>
      <c r="T13" s="57" t="s">
        <v>35</v>
      </c>
      <c r="U13" s="57" t="s">
        <v>35</v>
      </c>
      <c r="V13" s="57" t="s">
        <v>35</v>
      </c>
      <c r="W13" s="57" t="s">
        <v>35</v>
      </c>
      <c r="X13" s="57" t="s">
        <v>35</v>
      </c>
      <c r="BJ13" s="16"/>
      <c r="BK13" s="16"/>
      <c r="BL13" s="16"/>
      <c r="BM13" s="16"/>
      <c r="BN13" s="16"/>
      <c r="BO13" s="16"/>
      <c r="BP13" s="16"/>
      <c r="BQ13" s="16"/>
      <c r="BR13" s="16"/>
      <c r="BS13" s="16"/>
      <c r="BT13" s="16"/>
      <c r="BU13" s="16"/>
      <c r="BV13" s="16"/>
      <c r="BW13" s="16"/>
      <c r="BX13" s="16"/>
      <c r="BY13" s="16"/>
    </row>
    <row r="14" spans="1:77" s="11" customFormat="1" ht="21.75" customHeight="1">
      <c r="A14" s="228" t="s">
        <v>123</v>
      </c>
      <c r="B14" s="228"/>
      <c r="C14" s="228"/>
      <c r="D14" s="228"/>
      <c r="E14" s="228"/>
      <c r="F14" s="228"/>
      <c r="G14" s="228"/>
      <c r="H14" s="228"/>
      <c r="I14" s="228"/>
      <c r="J14" s="228"/>
      <c r="K14" s="228"/>
      <c r="L14" s="228"/>
      <c r="M14" s="228"/>
      <c r="N14" s="228"/>
      <c r="O14" s="228"/>
      <c r="P14" s="228"/>
      <c r="Q14" s="228"/>
      <c r="R14" s="228"/>
      <c r="S14" s="228"/>
      <c r="T14" s="228"/>
      <c r="U14" s="228"/>
      <c r="V14" s="228"/>
      <c r="W14" s="228"/>
      <c r="X14" s="80"/>
      <c r="BJ14" s="16"/>
      <c r="BK14" s="16"/>
      <c r="BL14" s="16"/>
      <c r="BM14" s="16"/>
      <c r="BN14" s="16"/>
      <c r="BO14" s="16"/>
      <c r="BP14" s="16"/>
      <c r="BQ14" s="16"/>
      <c r="BR14" s="16"/>
      <c r="BS14" s="16"/>
      <c r="BT14" s="16"/>
      <c r="BU14" s="16"/>
      <c r="BV14" s="16"/>
      <c r="BW14" s="16"/>
      <c r="BX14" s="16"/>
      <c r="BY14" s="16"/>
    </row>
    <row r="15" spans="1:77" ht="81" customHeight="1">
      <c r="A15" s="231" t="s">
        <v>102</v>
      </c>
      <c r="B15" s="232"/>
      <c r="C15" s="74">
        <v>2020</v>
      </c>
      <c r="D15" s="74">
        <v>2026</v>
      </c>
      <c r="E15" s="74" t="s">
        <v>35</v>
      </c>
      <c r="F15" s="74" t="s">
        <v>35</v>
      </c>
      <c r="G15" s="71" t="s">
        <v>35</v>
      </c>
      <c r="H15" s="71" t="s">
        <v>35</v>
      </c>
      <c r="I15" s="71" t="s">
        <v>35</v>
      </c>
      <c r="J15" s="71" t="s">
        <v>35</v>
      </c>
      <c r="K15" s="71" t="s">
        <v>35</v>
      </c>
      <c r="L15" s="71" t="s">
        <v>35</v>
      </c>
      <c r="M15" s="71" t="s">
        <v>35</v>
      </c>
      <c r="N15" s="71" t="s">
        <v>35</v>
      </c>
      <c r="O15" s="68" t="s">
        <v>35</v>
      </c>
      <c r="P15" s="68" t="s">
        <v>35</v>
      </c>
      <c r="Q15" s="68" t="s">
        <v>35</v>
      </c>
      <c r="R15" s="68" t="s">
        <v>35</v>
      </c>
      <c r="S15" s="68" t="s">
        <v>35</v>
      </c>
      <c r="T15" s="68" t="s">
        <v>35</v>
      </c>
      <c r="U15" s="68" t="s">
        <v>35</v>
      </c>
      <c r="V15" s="68" t="s">
        <v>35</v>
      </c>
      <c r="W15" s="68" t="s">
        <v>35</v>
      </c>
      <c r="X15" s="68" t="s">
        <v>35</v>
      </c>
      <c r="BJ15" s="17"/>
      <c r="BK15" s="17"/>
      <c r="BL15" s="17"/>
      <c r="BM15" s="17"/>
      <c r="BN15" s="17"/>
      <c r="BO15" s="17"/>
      <c r="BP15" s="17"/>
      <c r="BQ15" s="17"/>
      <c r="BR15" s="17"/>
      <c r="BS15" s="17"/>
      <c r="BT15" s="17"/>
      <c r="BU15" s="17"/>
      <c r="BV15" s="17"/>
      <c r="BW15" s="17"/>
      <c r="BX15" s="17"/>
      <c r="BY15" s="17"/>
    </row>
    <row r="16" spans="1:77" ht="13.5" customHeight="1">
      <c r="A16" s="190">
        <v>1</v>
      </c>
      <c r="B16" s="162" t="s">
        <v>103</v>
      </c>
      <c r="C16" s="190">
        <v>2020</v>
      </c>
      <c r="D16" s="190">
        <v>2026</v>
      </c>
      <c r="E16" s="235" t="s">
        <v>35</v>
      </c>
      <c r="F16" s="75" t="s">
        <v>33</v>
      </c>
      <c r="G16" s="70">
        <f>H16+I16+J16+K16+L16+M16</f>
        <v>290165049.75</v>
      </c>
      <c r="H16" s="71">
        <f t="shared" ref="H16:M16" si="0">H17+H18+H19</f>
        <v>38561706.229999997</v>
      </c>
      <c r="I16" s="71">
        <f t="shared" si="0"/>
        <v>41748552.259999998</v>
      </c>
      <c r="J16" s="71">
        <f t="shared" si="0"/>
        <v>46323330.579999998</v>
      </c>
      <c r="K16" s="71">
        <f t="shared" si="0"/>
        <v>56298519.120000005</v>
      </c>
      <c r="L16" s="71">
        <f t="shared" si="0"/>
        <v>70830159.819999993</v>
      </c>
      <c r="M16" s="71">
        <f t="shared" si="0"/>
        <v>36402781.740000002</v>
      </c>
      <c r="N16" s="71">
        <f t="shared" ref="N16" si="1">N17+N18+N19</f>
        <v>39508725.409999996</v>
      </c>
      <c r="O16" s="176" t="s">
        <v>35</v>
      </c>
      <c r="P16" s="92" t="s">
        <v>35</v>
      </c>
      <c r="Q16" s="92" t="s">
        <v>35</v>
      </c>
      <c r="R16" s="92" t="s">
        <v>35</v>
      </c>
      <c r="S16" s="92" t="s">
        <v>35</v>
      </c>
      <c r="T16" s="92" t="s">
        <v>35</v>
      </c>
      <c r="U16" s="92" t="s">
        <v>35</v>
      </c>
      <c r="V16" s="92" t="s">
        <v>35</v>
      </c>
      <c r="W16" s="92" t="s">
        <v>35</v>
      </c>
      <c r="X16" s="92" t="s">
        <v>35</v>
      </c>
    </row>
    <row r="17" spans="1:24" ht="32.25" customHeight="1">
      <c r="A17" s="199"/>
      <c r="B17" s="163"/>
      <c r="C17" s="199"/>
      <c r="D17" s="199"/>
      <c r="E17" s="236"/>
      <c r="F17" s="77" t="s">
        <v>88</v>
      </c>
      <c r="G17" s="70">
        <f>H17+I17+J17+K17+L17+M17</f>
        <v>279929676.78999996</v>
      </c>
      <c r="H17" s="71">
        <f>H21</f>
        <v>36971150.219999999</v>
      </c>
      <c r="I17" s="71">
        <f t="shared" ref="H17:N18" si="2">I21</f>
        <v>39244251.189999998</v>
      </c>
      <c r="J17" s="71">
        <f t="shared" si="2"/>
        <v>44094990.519999996</v>
      </c>
      <c r="K17" s="71">
        <f t="shared" si="2"/>
        <v>54407152.340000004</v>
      </c>
      <c r="L17" s="71">
        <f t="shared" si="2"/>
        <v>69802039.299999997</v>
      </c>
      <c r="M17" s="71">
        <f t="shared" si="2"/>
        <v>35410093.219999999</v>
      </c>
      <c r="N17" s="71">
        <f t="shared" ref="N17" si="3">N21</f>
        <v>38524666.409999996</v>
      </c>
      <c r="O17" s="138"/>
      <c r="P17" s="119"/>
      <c r="Q17" s="119"/>
      <c r="R17" s="119"/>
      <c r="S17" s="119"/>
      <c r="T17" s="119"/>
      <c r="U17" s="119"/>
      <c r="V17" s="119"/>
      <c r="W17" s="119"/>
      <c r="X17" s="119"/>
    </row>
    <row r="18" spans="1:24" ht="54" customHeight="1">
      <c r="A18" s="199"/>
      <c r="B18" s="163"/>
      <c r="C18" s="199"/>
      <c r="D18" s="199"/>
      <c r="E18" s="236"/>
      <c r="F18" s="75" t="s">
        <v>87</v>
      </c>
      <c r="G18" s="70">
        <f>H18+I18+J18+K18+L18+M18</f>
        <v>10235372.959999999</v>
      </c>
      <c r="H18" s="79">
        <f t="shared" si="2"/>
        <v>1590556.01</v>
      </c>
      <c r="I18" s="79">
        <f t="shared" si="2"/>
        <v>2504301.0699999998</v>
      </c>
      <c r="J18" s="79">
        <f t="shared" si="2"/>
        <v>2228340.0599999996</v>
      </c>
      <c r="K18" s="79">
        <f t="shared" si="2"/>
        <v>1891366.78</v>
      </c>
      <c r="L18" s="79">
        <f t="shared" si="2"/>
        <v>1028120.52</v>
      </c>
      <c r="M18" s="79">
        <f t="shared" si="2"/>
        <v>992688.52</v>
      </c>
      <c r="N18" s="79">
        <f t="shared" si="2"/>
        <v>984059</v>
      </c>
      <c r="O18" s="138"/>
      <c r="P18" s="119"/>
      <c r="Q18" s="119"/>
      <c r="R18" s="119"/>
      <c r="S18" s="119"/>
      <c r="T18" s="119"/>
      <c r="U18" s="119"/>
      <c r="V18" s="119"/>
      <c r="W18" s="119"/>
      <c r="X18" s="119"/>
    </row>
    <row r="19" spans="1:24" ht="93.75" customHeight="1">
      <c r="A19" s="200"/>
      <c r="B19" s="164"/>
      <c r="C19" s="200"/>
      <c r="D19" s="200"/>
      <c r="E19" s="237"/>
      <c r="F19" s="18" t="s">
        <v>104</v>
      </c>
      <c r="G19" s="67"/>
      <c r="H19" s="67"/>
      <c r="I19" s="67"/>
      <c r="J19" s="67"/>
      <c r="K19" s="67"/>
      <c r="L19" s="67"/>
      <c r="M19" s="67"/>
      <c r="N19" s="67"/>
      <c r="O19" s="143"/>
      <c r="P19" s="110"/>
      <c r="Q19" s="110"/>
      <c r="R19" s="110"/>
      <c r="S19" s="110"/>
      <c r="T19" s="110"/>
      <c r="U19" s="110"/>
      <c r="V19" s="110"/>
      <c r="W19" s="110"/>
      <c r="X19" s="110"/>
    </row>
    <row r="20" spans="1:24" ht="27" customHeight="1">
      <c r="A20" s="186" t="s">
        <v>3</v>
      </c>
      <c r="B20" s="215" t="s">
        <v>42</v>
      </c>
      <c r="C20" s="190">
        <v>2020</v>
      </c>
      <c r="D20" s="190">
        <v>2026</v>
      </c>
      <c r="E20" s="162" t="s">
        <v>105</v>
      </c>
      <c r="F20" s="77" t="s">
        <v>33</v>
      </c>
      <c r="G20" s="71">
        <f t="shared" ref="G20:G52" si="4">H20+I20+J20+K20+L20+M20</f>
        <v>290165049.75</v>
      </c>
      <c r="H20" s="71">
        <f t="shared" ref="H20:M20" si="5">H21+H22</f>
        <v>38561706.229999997</v>
      </c>
      <c r="I20" s="71">
        <f t="shared" si="5"/>
        <v>41748552.259999998</v>
      </c>
      <c r="J20" s="71">
        <f t="shared" si="5"/>
        <v>46323330.579999998</v>
      </c>
      <c r="K20" s="71">
        <f t="shared" si="5"/>
        <v>56298519.120000005</v>
      </c>
      <c r="L20" s="71">
        <f t="shared" si="5"/>
        <v>70830159.819999993</v>
      </c>
      <c r="M20" s="71">
        <f t="shared" si="5"/>
        <v>36402781.740000002</v>
      </c>
      <c r="N20" s="71">
        <f t="shared" ref="N20" si="6">N21+N22</f>
        <v>39508725.409999996</v>
      </c>
      <c r="O20" s="253" t="s">
        <v>35</v>
      </c>
      <c r="P20" s="134" t="s">
        <v>35</v>
      </c>
      <c r="Q20" s="134" t="s">
        <v>35</v>
      </c>
      <c r="R20" s="134" t="s">
        <v>35</v>
      </c>
      <c r="S20" s="134" t="s">
        <v>35</v>
      </c>
      <c r="T20" s="134" t="s">
        <v>35</v>
      </c>
      <c r="U20" s="134" t="s">
        <v>35</v>
      </c>
      <c r="V20" s="134" t="s">
        <v>35</v>
      </c>
      <c r="W20" s="134" t="s">
        <v>35</v>
      </c>
      <c r="X20" s="134" t="s">
        <v>35</v>
      </c>
    </row>
    <row r="21" spans="1:24" ht="44.25" customHeight="1">
      <c r="A21" s="187"/>
      <c r="B21" s="216"/>
      <c r="C21" s="199"/>
      <c r="D21" s="199"/>
      <c r="E21" s="163"/>
      <c r="F21" s="77" t="s">
        <v>89</v>
      </c>
      <c r="G21" s="71">
        <f t="shared" si="4"/>
        <v>279929676.78999996</v>
      </c>
      <c r="H21" s="71">
        <f>H24+H27+H30+H33+H36+H39</f>
        <v>36971150.219999999</v>
      </c>
      <c r="I21" s="71">
        <f>I24+I27+I30+I33+I36+I39+I42+I45</f>
        <v>39244251.189999998</v>
      </c>
      <c r="J21" s="71">
        <f t="shared" ref="J21:J22" si="7">J24+J27+J30+J33+J36+J39+J42+J45+J48+J51</f>
        <v>44094990.519999996</v>
      </c>
      <c r="K21" s="71">
        <f>K24+K27+K30+K33+K36+K39+K42+K45+K48+K51</f>
        <v>54407152.340000004</v>
      </c>
      <c r="L21" s="71">
        <f>L24+L27+L30+L33+L36+L39+L42+L45+L48+L51+L54</f>
        <v>69802039.299999997</v>
      </c>
      <c r="M21" s="71">
        <f t="shared" ref="M21:N21" si="8">M24+M27+M30+M33+M36+M39+M42+M45+M48+M51+M54</f>
        <v>35410093.219999999</v>
      </c>
      <c r="N21" s="71">
        <f t="shared" si="8"/>
        <v>38524666.409999996</v>
      </c>
      <c r="O21" s="167"/>
      <c r="P21" s="132"/>
      <c r="Q21" s="132"/>
      <c r="R21" s="132"/>
      <c r="S21" s="132"/>
      <c r="T21" s="132"/>
      <c r="U21" s="132"/>
      <c r="V21" s="132"/>
      <c r="W21" s="132"/>
      <c r="X21" s="132"/>
    </row>
    <row r="22" spans="1:24" ht="26.25" customHeight="1">
      <c r="A22" s="188"/>
      <c r="B22" s="217"/>
      <c r="C22" s="200"/>
      <c r="D22" s="200"/>
      <c r="E22" s="164"/>
      <c r="F22" s="77" t="s">
        <v>93</v>
      </c>
      <c r="G22" s="71">
        <f t="shared" si="4"/>
        <v>10235372.959999999</v>
      </c>
      <c r="H22" s="71">
        <f>H25+H28+H31+H34+H37+H40</f>
        <v>1590556.01</v>
      </c>
      <c r="I22" s="71">
        <f>I25+I28+I31+I34+I37+I40+I43+I46</f>
        <v>2504301.0699999998</v>
      </c>
      <c r="J22" s="71">
        <f t="shared" si="7"/>
        <v>2228340.0599999996</v>
      </c>
      <c r="K22" s="71">
        <f>K25+K28+K31+K34+K37+K40+K43+K46+K49+K52</f>
        <v>1891366.78</v>
      </c>
      <c r="L22" s="71">
        <f>L25+L28+L31+L34+L37+L40+L43+L46+L49+L52+L55</f>
        <v>1028120.52</v>
      </c>
      <c r="M22" s="71">
        <f t="shared" ref="M22:N22" si="9">M25+M28+M31+M34+M37+M40+M43+M46+M49+M52+M55</f>
        <v>992688.52</v>
      </c>
      <c r="N22" s="71">
        <f t="shared" si="9"/>
        <v>984059</v>
      </c>
      <c r="O22" s="168"/>
      <c r="P22" s="133"/>
      <c r="Q22" s="133"/>
      <c r="R22" s="133"/>
      <c r="S22" s="133"/>
      <c r="T22" s="133"/>
      <c r="U22" s="133"/>
      <c r="V22" s="133"/>
      <c r="W22" s="133"/>
      <c r="X22" s="133"/>
    </row>
    <row r="23" spans="1:24" ht="13.5" customHeight="1">
      <c r="A23" s="186" t="s">
        <v>8</v>
      </c>
      <c r="B23" s="178" t="s">
        <v>43</v>
      </c>
      <c r="C23" s="90">
        <v>2020</v>
      </c>
      <c r="D23" s="90">
        <v>2026</v>
      </c>
      <c r="E23" s="90" t="s">
        <v>106</v>
      </c>
      <c r="F23" s="77" t="s">
        <v>33</v>
      </c>
      <c r="G23" s="71">
        <f t="shared" si="4"/>
        <v>137825816.09999999</v>
      </c>
      <c r="H23" s="71">
        <f t="shared" ref="H23:M23" si="10">H24+H25</f>
        <v>20260380.530000001</v>
      </c>
      <c r="I23" s="71">
        <f t="shared" si="10"/>
        <v>21617730.43</v>
      </c>
      <c r="J23" s="71">
        <f t="shared" si="10"/>
        <v>23075007.23</v>
      </c>
      <c r="K23" s="71">
        <f t="shared" si="10"/>
        <v>27172244.359999999</v>
      </c>
      <c r="L23" s="71">
        <f t="shared" si="10"/>
        <v>34734767.359999999</v>
      </c>
      <c r="M23" s="71">
        <f t="shared" si="10"/>
        <v>10965686.189999999</v>
      </c>
      <c r="N23" s="71">
        <f t="shared" ref="N23" si="11">N24+N25</f>
        <v>13862272.17</v>
      </c>
      <c r="O23" s="111" t="s">
        <v>86</v>
      </c>
      <c r="P23" s="111" t="s">
        <v>98</v>
      </c>
      <c r="Q23" s="135">
        <v>100</v>
      </c>
      <c r="R23" s="135">
        <v>100</v>
      </c>
      <c r="S23" s="135">
        <v>100</v>
      </c>
      <c r="T23" s="135">
        <v>100</v>
      </c>
      <c r="U23" s="135">
        <v>100</v>
      </c>
      <c r="V23" s="135">
        <v>100</v>
      </c>
      <c r="W23" s="135">
        <v>100</v>
      </c>
      <c r="X23" s="135">
        <v>100</v>
      </c>
    </row>
    <row r="24" spans="1:24" ht="30.75" customHeight="1">
      <c r="A24" s="187"/>
      <c r="B24" s="178"/>
      <c r="C24" s="90"/>
      <c r="D24" s="90"/>
      <c r="E24" s="90"/>
      <c r="F24" s="77" t="s">
        <v>96</v>
      </c>
      <c r="G24" s="71">
        <f t="shared" si="4"/>
        <v>137825816.09999999</v>
      </c>
      <c r="H24" s="71">
        <f>20245680.53+14700</f>
        <v>20260380.530000001</v>
      </c>
      <c r="I24" s="71">
        <f>21607730.43+10000</f>
        <v>21617730.43</v>
      </c>
      <c r="J24" s="71">
        <v>23075007.23</v>
      </c>
      <c r="K24" s="71">
        <f>27152744.36+19500</f>
        <v>27172244.359999999</v>
      </c>
      <c r="L24" s="71">
        <v>34734767.359999999</v>
      </c>
      <c r="M24" s="71">
        <v>10965686.189999999</v>
      </c>
      <c r="N24" s="71">
        <v>13862272.17</v>
      </c>
      <c r="O24" s="111"/>
      <c r="P24" s="111"/>
      <c r="Q24" s="135"/>
      <c r="R24" s="135"/>
      <c r="S24" s="135"/>
      <c r="T24" s="135"/>
      <c r="U24" s="135"/>
      <c r="V24" s="135"/>
      <c r="W24" s="135"/>
      <c r="X24" s="135"/>
    </row>
    <row r="25" spans="1:24">
      <c r="A25" s="188"/>
      <c r="B25" s="178"/>
      <c r="C25" s="90"/>
      <c r="D25" s="90"/>
      <c r="E25" s="90"/>
      <c r="F25" s="77" t="s">
        <v>92</v>
      </c>
      <c r="G25" s="71">
        <f t="shared" si="4"/>
        <v>0</v>
      </c>
      <c r="H25" s="71">
        <v>0</v>
      </c>
      <c r="I25" s="71">
        <v>0</v>
      </c>
      <c r="J25" s="71">
        <v>0</v>
      </c>
      <c r="K25" s="71">
        <v>0</v>
      </c>
      <c r="L25" s="71">
        <v>0</v>
      </c>
      <c r="M25" s="71">
        <v>0</v>
      </c>
      <c r="N25" s="71">
        <v>0</v>
      </c>
      <c r="O25" s="111"/>
      <c r="P25" s="111"/>
      <c r="Q25" s="135"/>
      <c r="R25" s="135"/>
      <c r="S25" s="135"/>
      <c r="T25" s="135"/>
      <c r="U25" s="135"/>
      <c r="V25" s="135"/>
      <c r="W25" s="135"/>
      <c r="X25" s="135"/>
    </row>
    <row r="26" spans="1:24" ht="25.5" customHeight="1">
      <c r="A26" s="186" t="s">
        <v>172</v>
      </c>
      <c r="B26" s="178" t="s">
        <v>124</v>
      </c>
      <c r="C26" s="90">
        <v>2020</v>
      </c>
      <c r="D26" s="90">
        <v>2026</v>
      </c>
      <c r="E26" s="90" t="s">
        <v>107</v>
      </c>
      <c r="F26" s="77" t="s">
        <v>33</v>
      </c>
      <c r="G26" s="71">
        <f t="shared" si="4"/>
        <v>137776360.69</v>
      </c>
      <c r="H26" s="71">
        <f t="shared" ref="H26:M26" si="12">H27+H28</f>
        <v>16688369.689999999</v>
      </c>
      <c r="I26" s="71">
        <f t="shared" si="12"/>
        <v>17608820.760000002</v>
      </c>
      <c r="J26" s="71">
        <f t="shared" si="12"/>
        <v>20987283.289999999</v>
      </c>
      <c r="K26" s="71">
        <f t="shared" si="12"/>
        <v>27217907.98</v>
      </c>
      <c r="L26" s="71">
        <f t="shared" si="12"/>
        <v>30829571.939999998</v>
      </c>
      <c r="M26" s="71">
        <f t="shared" si="12"/>
        <v>24444407.030000001</v>
      </c>
      <c r="N26" s="71">
        <f t="shared" ref="N26" si="13">N27+N28</f>
        <v>24662394.239999998</v>
      </c>
      <c r="O26" s="111"/>
      <c r="P26" s="111"/>
      <c r="Q26" s="135">
        <v>100</v>
      </c>
      <c r="R26" s="135">
        <v>100</v>
      </c>
      <c r="S26" s="135">
        <v>100</v>
      </c>
      <c r="T26" s="135">
        <v>100</v>
      </c>
      <c r="U26" s="135">
        <v>100</v>
      </c>
      <c r="V26" s="135">
        <v>100</v>
      </c>
      <c r="W26" s="135">
        <v>100</v>
      </c>
      <c r="X26" s="135">
        <v>100</v>
      </c>
    </row>
    <row r="27" spans="1:24">
      <c r="A27" s="187"/>
      <c r="B27" s="178"/>
      <c r="C27" s="90"/>
      <c r="D27" s="90"/>
      <c r="E27" s="90"/>
      <c r="F27" s="77" t="s">
        <v>182</v>
      </c>
      <c r="G27" s="71">
        <f t="shared" si="4"/>
        <v>137776360.69</v>
      </c>
      <c r="H27" s="71">
        <f>1301890.4+15386479.29</f>
        <v>16688369.689999999</v>
      </c>
      <c r="I27" s="71">
        <f>1852249.54+15756571.22</f>
        <v>17608820.760000002</v>
      </c>
      <c r="J27" s="71">
        <v>20987283.289999999</v>
      </c>
      <c r="K27" s="71">
        <f>3757931.06+23459976.92</f>
        <v>27217907.98</v>
      </c>
      <c r="L27" s="71">
        <v>30829571.939999998</v>
      </c>
      <c r="M27" s="71">
        <v>24444407.030000001</v>
      </c>
      <c r="N27" s="71">
        <v>24662394.239999998</v>
      </c>
      <c r="O27" s="111"/>
      <c r="P27" s="111"/>
      <c r="Q27" s="135"/>
      <c r="R27" s="135"/>
      <c r="S27" s="135"/>
      <c r="T27" s="135"/>
      <c r="U27" s="135"/>
      <c r="V27" s="135"/>
      <c r="W27" s="135"/>
      <c r="X27" s="135"/>
    </row>
    <row r="28" spans="1:24" ht="19.5" customHeight="1">
      <c r="A28" s="188"/>
      <c r="B28" s="178"/>
      <c r="C28" s="90"/>
      <c r="D28" s="90"/>
      <c r="E28" s="90"/>
      <c r="F28" s="77" t="s">
        <v>92</v>
      </c>
      <c r="G28" s="71">
        <f t="shared" si="4"/>
        <v>0</v>
      </c>
      <c r="H28" s="71">
        <v>0</v>
      </c>
      <c r="I28" s="71">
        <v>0</v>
      </c>
      <c r="J28" s="71">
        <v>0</v>
      </c>
      <c r="K28" s="71">
        <v>0</v>
      </c>
      <c r="L28" s="71">
        <v>0</v>
      </c>
      <c r="M28" s="71">
        <v>0</v>
      </c>
      <c r="N28" s="71">
        <v>0</v>
      </c>
      <c r="O28" s="111"/>
      <c r="P28" s="111"/>
      <c r="Q28" s="135"/>
      <c r="R28" s="135"/>
      <c r="S28" s="135"/>
      <c r="T28" s="135"/>
      <c r="U28" s="135"/>
      <c r="V28" s="135"/>
      <c r="W28" s="135"/>
      <c r="X28" s="135"/>
    </row>
    <row r="29" spans="1:24" ht="24" customHeight="1">
      <c r="A29" s="186" t="s">
        <v>173</v>
      </c>
      <c r="B29" s="178" t="s">
        <v>44</v>
      </c>
      <c r="C29" s="90">
        <v>2017</v>
      </c>
      <c r="D29" s="90">
        <v>2026</v>
      </c>
      <c r="E29" s="90" t="s">
        <v>108</v>
      </c>
      <c r="F29" s="77" t="s">
        <v>33</v>
      </c>
      <c r="G29" s="71">
        <f t="shared" si="4"/>
        <v>1582805.61</v>
      </c>
      <c r="H29" s="71">
        <f t="shared" ref="H29:M29" si="14">H30+H31</f>
        <v>206674.01</v>
      </c>
      <c r="I29" s="71">
        <f t="shared" si="14"/>
        <v>219760.17</v>
      </c>
      <c r="J29" s="71">
        <f t="shared" si="14"/>
        <v>234445.43</v>
      </c>
      <c r="K29" s="71">
        <f t="shared" si="14"/>
        <v>254016</v>
      </c>
      <c r="L29" s="71">
        <f t="shared" si="14"/>
        <v>333806</v>
      </c>
      <c r="M29" s="71">
        <f t="shared" si="14"/>
        <v>334104</v>
      </c>
      <c r="N29" s="71">
        <f t="shared" ref="N29" si="15">N30+N31</f>
        <v>334413</v>
      </c>
      <c r="O29" s="111"/>
      <c r="P29" s="111"/>
      <c r="Q29" s="135">
        <v>100</v>
      </c>
      <c r="R29" s="135">
        <v>100</v>
      </c>
      <c r="S29" s="135">
        <v>100</v>
      </c>
      <c r="T29" s="135">
        <v>100</v>
      </c>
      <c r="U29" s="135">
        <v>100</v>
      </c>
      <c r="V29" s="135">
        <v>100</v>
      </c>
      <c r="W29" s="135">
        <v>100</v>
      </c>
      <c r="X29" s="135">
        <v>100</v>
      </c>
    </row>
    <row r="30" spans="1:24" ht="21" customHeight="1">
      <c r="A30" s="187"/>
      <c r="B30" s="178"/>
      <c r="C30" s="90"/>
      <c r="D30" s="90"/>
      <c r="E30" s="90"/>
      <c r="F30" s="77" t="s">
        <v>182</v>
      </c>
      <c r="G30" s="71">
        <f t="shared" si="4"/>
        <v>0</v>
      </c>
      <c r="H30" s="71">
        <v>0</v>
      </c>
      <c r="I30" s="71">
        <v>0</v>
      </c>
      <c r="J30" s="71">
        <v>0</v>
      </c>
      <c r="K30" s="71">
        <v>0</v>
      </c>
      <c r="L30" s="71">
        <v>0</v>
      </c>
      <c r="M30" s="71">
        <v>0</v>
      </c>
      <c r="N30" s="71">
        <v>0</v>
      </c>
      <c r="O30" s="111"/>
      <c r="P30" s="111"/>
      <c r="Q30" s="135"/>
      <c r="R30" s="135"/>
      <c r="S30" s="135"/>
      <c r="T30" s="135"/>
      <c r="U30" s="135"/>
      <c r="V30" s="135"/>
      <c r="W30" s="135"/>
      <c r="X30" s="135"/>
    </row>
    <row r="31" spans="1:24" ht="24" customHeight="1">
      <c r="A31" s="188"/>
      <c r="B31" s="178"/>
      <c r="C31" s="90"/>
      <c r="D31" s="90"/>
      <c r="E31" s="90"/>
      <c r="F31" s="77" t="s">
        <v>92</v>
      </c>
      <c r="G31" s="71">
        <f t="shared" si="4"/>
        <v>1582805.61</v>
      </c>
      <c r="H31" s="71">
        <v>206674.01</v>
      </c>
      <c r="I31" s="71">
        <v>219760.17</v>
      </c>
      <c r="J31" s="71">
        <v>234445.43</v>
      </c>
      <c r="K31" s="71">
        <v>254016</v>
      </c>
      <c r="L31" s="71">
        <v>333806</v>
      </c>
      <c r="M31" s="71">
        <v>334104</v>
      </c>
      <c r="N31" s="71">
        <v>334413</v>
      </c>
      <c r="O31" s="111"/>
      <c r="P31" s="111"/>
      <c r="Q31" s="135"/>
      <c r="R31" s="135"/>
      <c r="S31" s="135"/>
      <c r="T31" s="135"/>
      <c r="U31" s="135"/>
      <c r="V31" s="135"/>
      <c r="W31" s="135"/>
      <c r="X31" s="135"/>
    </row>
    <row r="32" spans="1:24" ht="13.5" customHeight="1">
      <c r="A32" s="186" t="s">
        <v>183</v>
      </c>
      <c r="B32" s="178" t="s">
        <v>45</v>
      </c>
      <c r="C32" s="90">
        <v>2020</v>
      </c>
      <c r="D32" s="90">
        <v>2026</v>
      </c>
      <c r="E32" s="90" t="s">
        <v>105</v>
      </c>
      <c r="F32" s="77" t="s">
        <v>33</v>
      </c>
      <c r="G32" s="71">
        <f t="shared" si="4"/>
        <v>3252704</v>
      </c>
      <c r="H32" s="71">
        <f t="shared" ref="H32:M32" si="16">H33+H34</f>
        <v>383882</v>
      </c>
      <c r="I32" s="71">
        <f t="shared" si="16"/>
        <v>417337</v>
      </c>
      <c r="J32" s="71">
        <f t="shared" si="16"/>
        <v>487750</v>
      </c>
      <c r="K32" s="71">
        <f t="shared" si="16"/>
        <v>628713</v>
      </c>
      <c r="L32" s="71">
        <f t="shared" si="16"/>
        <v>685376</v>
      </c>
      <c r="M32" s="71">
        <f t="shared" si="16"/>
        <v>649646</v>
      </c>
      <c r="N32" s="71">
        <f t="shared" ref="N32" si="17">N33+N34</f>
        <v>649646</v>
      </c>
      <c r="O32" s="111"/>
      <c r="P32" s="111"/>
      <c r="Q32" s="135">
        <v>100</v>
      </c>
      <c r="R32" s="135">
        <v>100</v>
      </c>
      <c r="S32" s="135">
        <v>100</v>
      </c>
      <c r="T32" s="135">
        <v>100</v>
      </c>
      <c r="U32" s="135">
        <v>100</v>
      </c>
      <c r="V32" s="135">
        <v>100</v>
      </c>
      <c r="W32" s="135">
        <v>100</v>
      </c>
      <c r="X32" s="135">
        <v>100</v>
      </c>
    </row>
    <row r="33" spans="1:24">
      <c r="A33" s="187"/>
      <c r="B33" s="178"/>
      <c r="C33" s="90"/>
      <c r="D33" s="90"/>
      <c r="E33" s="90"/>
      <c r="F33" s="77" t="s">
        <v>182</v>
      </c>
      <c r="G33" s="71">
        <f t="shared" si="4"/>
        <v>0</v>
      </c>
      <c r="H33" s="71">
        <v>0</v>
      </c>
      <c r="I33" s="71">
        <v>0</v>
      </c>
      <c r="J33" s="71">
        <v>0</v>
      </c>
      <c r="K33" s="71">
        <v>0</v>
      </c>
      <c r="L33" s="71">
        <v>0</v>
      </c>
      <c r="M33" s="71">
        <v>0</v>
      </c>
      <c r="N33" s="71">
        <v>0</v>
      </c>
      <c r="O33" s="111"/>
      <c r="P33" s="111"/>
      <c r="Q33" s="135"/>
      <c r="R33" s="135"/>
      <c r="S33" s="135"/>
      <c r="T33" s="135"/>
      <c r="U33" s="135"/>
      <c r="V33" s="135"/>
      <c r="W33" s="135"/>
      <c r="X33" s="135"/>
    </row>
    <row r="34" spans="1:24" ht="69" customHeight="1">
      <c r="A34" s="188"/>
      <c r="B34" s="178"/>
      <c r="C34" s="90"/>
      <c r="D34" s="90"/>
      <c r="E34" s="90"/>
      <c r="F34" s="77" t="s">
        <v>92</v>
      </c>
      <c r="G34" s="71">
        <f t="shared" si="4"/>
        <v>3252704</v>
      </c>
      <c r="H34" s="71">
        <v>383882</v>
      </c>
      <c r="I34" s="71">
        <v>417337</v>
      </c>
      <c r="J34" s="71">
        <v>487750</v>
      </c>
      <c r="K34" s="71">
        <f>524048+104665</f>
        <v>628713</v>
      </c>
      <c r="L34" s="71">
        <v>685376</v>
      </c>
      <c r="M34" s="71">
        <v>649646</v>
      </c>
      <c r="N34" s="71">
        <v>649646</v>
      </c>
      <c r="O34" s="111"/>
      <c r="P34" s="111"/>
      <c r="Q34" s="135"/>
      <c r="R34" s="135"/>
      <c r="S34" s="135"/>
      <c r="T34" s="135"/>
      <c r="U34" s="135"/>
      <c r="V34" s="135"/>
      <c r="W34" s="135"/>
      <c r="X34" s="135"/>
    </row>
    <row r="35" spans="1:24" ht="13.5" customHeight="1">
      <c r="A35" s="186" t="s">
        <v>184</v>
      </c>
      <c r="B35" s="178" t="s">
        <v>139</v>
      </c>
      <c r="C35" s="90">
        <v>2020</v>
      </c>
      <c r="D35" s="90">
        <v>2026</v>
      </c>
      <c r="E35" s="90" t="s">
        <v>105</v>
      </c>
      <c r="F35" s="77" t="s">
        <v>33</v>
      </c>
      <c r="G35" s="71">
        <f t="shared" si="4"/>
        <v>112800</v>
      </c>
      <c r="H35" s="71">
        <f t="shared" ref="H35:M35" si="18">H36+H37</f>
        <v>22400</v>
      </c>
      <c r="I35" s="71">
        <f t="shared" si="18"/>
        <v>17700</v>
      </c>
      <c r="J35" s="71">
        <f t="shared" si="18"/>
        <v>32700</v>
      </c>
      <c r="K35" s="71">
        <f t="shared" si="18"/>
        <v>17000</v>
      </c>
      <c r="L35" s="71">
        <f t="shared" si="18"/>
        <v>23000</v>
      </c>
      <c r="M35" s="71">
        <f t="shared" si="18"/>
        <v>0</v>
      </c>
      <c r="N35" s="71">
        <f t="shared" ref="N35" si="19">N36+N37</f>
        <v>0</v>
      </c>
      <c r="O35" s="219" t="s">
        <v>135</v>
      </c>
      <c r="P35" s="222" t="s">
        <v>98</v>
      </c>
      <c r="Q35" s="135">
        <v>5</v>
      </c>
      <c r="R35" s="136">
        <v>5</v>
      </c>
      <c r="S35" s="136">
        <v>5</v>
      </c>
      <c r="T35" s="136">
        <v>5</v>
      </c>
      <c r="U35" s="136">
        <v>5</v>
      </c>
      <c r="V35" s="136">
        <v>5</v>
      </c>
      <c r="W35" s="136">
        <v>5</v>
      </c>
      <c r="X35" s="136">
        <v>5</v>
      </c>
    </row>
    <row r="36" spans="1:24">
      <c r="A36" s="187"/>
      <c r="B36" s="178"/>
      <c r="C36" s="90"/>
      <c r="D36" s="90"/>
      <c r="E36" s="90"/>
      <c r="F36" s="77" t="s">
        <v>182</v>
      </c>
      <c r="G36" s="71">
        <f t="shared" si="4"/>
        <v>112800</v>
      </c>
      <c r="H36" s="71">
        <v>22400</v>
      </c>
      <c r="I36" s="71">
        <v>17700</v>
      </c>
      <c r="J36" s="71">
        <v>32700</v>
      </c>
      <c r="K36" s="71">
        <v>17000</v>
      </c>
      <c r="L36" s="71">
        <v>23000</v>
      </c>
      <c r="M36" s="71">
        <v>0</v>
      </c>
      <c r="N36" s="71">
        <v>0</v>
      </c>
      <c r="O36" s="219"/>
      <c r="P36" s="222"/>
      <c r="Q36" s="135"/>
      <c r="R36" s="136"/>
      <c r="S36" s="136"/>
      <c r="T36" s="136"/>
      <c r="U36" s="136"/>
      <c r="V36" s="136"/>
      <c r="W36" s="136"/>
      <c r="X36" s="136"/>
    </row>
    <row r="37" spans="1:24" ht="27.75" customHeight="1">
      <c r="A37" s="188"/>
      <c r="B37" s="178"/>
      <c r="C37" s="90"/>
      <c r="D37" s="90"/>
      <c r="E37" s="90"/>
      <c r="F37" s="77" t="s">
        <v>92</v>
      </c>
      <c r="G37" s="71">
        <f t="shared" si="4"/>
        <v>0</v>
      </c>
      <c r="H37" s="71">
        <v>0</v>
      </c>
      <c r="I37" s="71">
        <v>0</v>
      </c>
      <c r="J37" s="71">
        <v>0</v>
      </c>
      <c r="K37" s="71">
        <v>0</v>
      </c>
      <c r="L37" s="71">
        <v>0</v>
      </c>
      <c r="M37" s="71">
        <v>0</v>
      </c>
      <c r="N37" s="71">
        <v>0</v>
      </c>
      <c r="O37" s="219"/>
      <c r="P37" s="222"/>
      <c r="Q37" s="135"/>
      <c r="R37" s="136"/>
      <c r="S37" s="136"/>
      <c r="T37" s="136"/>
      <c r="U37" s="136"/>
      <c r="V37" s="136"/>
      <c r="W37" s="136"/>
      <c r="X37" s="136"/>
    </row>
    <row r="38" spans="1:24" ht="24" customHeight="1">
      <c r="A38" s="186" t="s">
        <v>151</v>
      </c>
      <c r="B38" s="178" t="s">
        <v>152</v>
      </c>
      <c r="C38" s="90">
        <v>2020</v>
      </c>
      <c r="D38" s="90">
        <v>2026</v>
      </c>
      <c r="E38" s="90" t="s">
        <v>107</v>
      </c>
      <c r="F38" s="77" t="s">
        <v>33</v>
      </c>
      <c r="G38" s="71">
        <f t="shared" si="4"/>
        <v>1000000</v>
      </c>
      <c r="H38" s="71">
        <f t="shared" ref="H38:M38" si="20">H39+H40</f>
        <v>1000000</v>
      </c>
      <c r="I38" s="71">
        <f t="shared" si="20"/>
        <v>0</v>
      </c>
      <c r="J38" s="71">
        <f t="shared" si="20"/>
        <v>0</v>
      </c>
      <c r="K38" s="71">
        <f t="shared" si="20"/>
        <v>0</v>
      </c>
      <c r="L38" s="71">
        <f t="shared" si="20"/>
        <v>0</v>
      </c>
      <c r="M38" s="71">
        <f t="shared" si="20"/>
        <v>0</v>
      </c>
      <c r="N38" s="71">
        <f t="shared" ref="N38" si="21">N39+N40</f>
        <v>0</v>
      </c>
      <c r="O38" s="91" t="s">
        <v>125</v>
      </c>
      <c r="P38" s="92" t="s">
        <v>98</v>
      </c>
      <c r="Q38" s="93">
        <v>100</v>
      </c>
      <c r="R38" s="93">
        <v>100</v>
      </c>
      <c r="S38" s="93">
        <v>0</v>
      </c>
      <c r="T38" s="93">
        <v>0</v>
      </c>
      <c r="U38" s="93">
        <v>0</v>
      </c>
      <c r="V38" s="93">
        <v>0</v>
      </c>
      <c r="W38" s="93">
        <v>0</v>
      </c>
      <c r="X38" s="93">
        <v>0</v>
      </c>
    </row>
    <row r="39" spans="1:24" ht="15" customHeight="1">
      <c r="A39" s="187"/>
      <c r="B39" s="178"/>
      <c r="C39" s="90"/>
      <c r="D39" s="90"/>
      <c r="E39" s="90"/>
      <c r="F39" s="77" t="s">
        <v>182</v>
      </c>
      <c r="G39" s="71">
        <f t="shared" si="4"/>
        <v>0</v>
      </c>
      <c r="H39" s="71">
        <v>0</v>
      </c>
      <c r="I39" s="71">
        <v>0</v>
      </c>
      <c r="J39" s="71">
        <v>0</v>
      </c>
      <c r="K39" s="71">
        <v>0</v>
      </c>
      <c r="L39" s="71">
        <v>0</v>
      </c>
      <c r="M39" s="71">
        <v>0</v>
      </c>
      <c r="N39" s="71">
        <v>0</v>
      </c>
      <c r="O39" s="91"/>
      <c r="P39" s="92"/>
      <c r="Q39" s="93"/>
      <c r="R39" s="93"/>
      <c r="S39" s="93"/>
      <c r="T39" s="93"/>
      <c r="U39" s="93"/>
      <c r="V39" s="93"/>
      <c r="W39" s="93"/>
      <c r="X39" s="93"/>
    </row>
    <row r="40" spans="1:24" ht="86.25" customHeight="1">
      <c r="A40" s="188"/>
      <c r="B40" s="178"/>
      <c r="C40" s="90"/>
      <c r="D40" s="90"/>
      <c r="E40" s="90"/>
      <c r="F40" s="77" t="s">
        <v>92</v>
      </c>
      <c r="G40" s="71">
        <f t="shared" si="4"/>
        <v>1000000</v>
      </c>
      <c r="H40" s="71">
        <v>1000000</v>
      </c>
      <c r="I40" s="71">
        <v>0</v>
      </c>
      <c r="J40" s="71">
        <v>0</v>
      </c>
      <c r="K40" s="71">
        <v>0</v>
      </c>
      <c r="L40" s="71">
        <v>0</v>
      </c>
      <c r="M40" s="71">
        <v>0</v>
      </c>
      <c r="N40" s="71">
        <v>0</v>
      </c>
      <c r="O40" s="91"/>
      <c r="P40" s="92"/>
      <c r="Q40" s="93"/>
      <c r="R40" s="93"/>
      <c r="S40" s="93"/>
      <c r="T40" s="93"/>
      <c r="U40" s="93"/>
      <c r="V40" s="93"/>
      <c r="W40" s="93"/>
      <c r="X40" s="93"/>
    </row>
    <row r="41" spans="1:24" ht="24" customHeight="1">
      <c r="A41" s="186" t="s">
        <v>154</v>
      </c>
      <c r="B41" s="178" t="s">
        <v>155</v>
      </c>
      <c r="C41" s="90">
        <v>2020</v>
      </c>
      <c r="D41" s="90">
        <v>2026</v>
      </c>
      <c r="E41" s="90" t="s">
        <v>107</v>
      </c>
      <c r="F41" s="77" t="s">
        <v>33</v>
      </c>
      <c r="G41" s="71">
        <f t="shared" si="4"/>
        <v>864000</v>
      </c>
      <c r="H41" s="71">
        <f t="shared" ref="H41:M41" si="22">H42+H43</f>
        <v>0</v>
      </c>
      <c r="I41" s="71">
        <f t="shared" si="22"/>
        <v>864000</v>
      </c>
      <c r="J41" s="71">
        <f t="shared" si="22"/>
        <v>0</v>
      </c>
      <c r="K41" s="71">
        <f t="shared" si="22"/>
        <v>0</v>
      </c>
      <c r="L41" s="71">
        <f t="shared" si="22"/>
        <v>0</v>
      </c>
      <c r="M41" s="71">
        <f t="shared" si="22"/>
        <v>0</v>
      </c>
      <c r="N41" s="71">
        <f t="shared" ref="N41" si="23">N42+N43</f>
        <v>0</v>
      </c>
      <c r="O41" s="91" t="s">
        <v>125</v>
      </c>
      <c r="P41" s="92" t="s">
        <v>98</v>
      </c>
      <c r="Q41" s="93">
        <v>0</v>
      </c>
      <c r="R41" s="93">
        <v>0</v>
      </c>
      <c r="S41" s="93">
        <v>100</v>
      </c>
      <c r="T41" s="93">
        <v>0</v>
      </c>
      <c r="U41" s="93">
        <v>0</v>
      </c>
      <c r="V41" s="93">
        <v>0</v>
      </c>
      <c r="W41" s="93">
        <v>0</v>
      </c>
      <c r="X41" s="93">
        <v>0</v>
      </c>
    </row>
    <row r="42" spans="1:24" ht="15" customHeight="1">
      <c r="A42" s="187"/>
      <c r="B42" s="178"/>
      <c r="C42" s="90"/>
      <c r="D42" s="90"/>
      <c r="E42" s="90"/>
      <c r="F42" s="77" t="s">
        <v>182</v>
      </c>
      <c r="G42" s="71">
        <f t="shared" si="4"/>
        <v>0</v>
      </c>
      <c r="H42" s="71">
        <v>0</v>
      </c>
      <c r="I42" s="71">
        <v>0</v>
      </c>
      <c r="J42" s="71">
        <v>0</v>
      </c>
      <c r="K42" s="71">
        <v>0</v>
      </c>
      <c r="L42" s="71">
        <v>0</v>
      </c>
      <c r="M42" s="71">
        <v>0</v>
      </c>
      <c r="N42" s="71">
        <v>0</v>
      </c>
      <c r="O42" s="91"/>
      <c r="P42" s="92"/>
      <c r="Q42" s="93"/>
      <c r="R42" s="93"/>
      <c r="S42" s="93"/>
      <c r="T42" s="93"/>
      <c r="U42" s="93"/>
      <c r="V42" s="93"/>
      <c r="W42" s="93"/>
      <c r="X42" s="93"/>
    </row>
    <row r="43" spans="1:24" ht="126.75" customHeight="1">
      <c r="A43" s="188"/>
      <c r="B43" s="178"/>
      <c r="C43" s="90"/>
      <c r="D43" s="90"/>
      <c r="E43" s="90"/>
      <c r="F43" s="77" t="s">
        <v>92</v>
      </c>
      <c r="G43" s="71">
        <f t="shared" si="4"/>
        <v>864000</v>
      </c>
      <c r="H43" s="71">
        <v>0</v>
      </c>
      <c r="I43" s="71">
        <v>864000</v>
      </c>
      <c r="J43" s="71">
        <v>0</v>
      </c>
      <c r="K43" s="71">
        <v>0</v>
      </c>
      <c r="L43" s="71">
        <v>0</v>
      </c>
      <c r="M43" s="71">
        <v>0</v>
      </c>
      <c r="N43" s="71">
        <v>0</v>
      </c>
      <c r="O43" s="91"/>
      <c r="P43" s="92"/>
      <c r="Q43" s="93"/>
      <c r="R43" s="93"/>
      <c r="S43" s="93"/>
      <c r="T43" s="93"/>
      <c r="U43" s="93"/>
      <c r="V43" s="93"/>
      <c r="W43" s="93"/>
      <c r="X43" s="93"/>
    </row>
    <row r="44" spans="1:24" ht="24" customHeight="1">
      <c r="A44" s="186" t="s">
        <v>164</v>
      </c>
      <c r="B44" s="178" t="s">
        <v>165</v>
      </c>
      <c r="C44" s="90">
        <v>2020</v>
      </c>
      <c r="D44" s="90">
        <v>2026</v>
      </c>
      <c r="E44" s="90" t="s">
        <v>185</v>
      </c>
      <c r="F44" s="77" t="s">
        <v>33</v>
      </c>
      <c r="G44" s="71">
        <f t="shared" si="4"/>
        <v>1003203.8999999999</v>
      </c>
      <c r="H44" s="71">
        <f t="shared" ref="H44:M44" si="24">H45+H46</f>
        <v>0</v>
      </c>
      <c r="I44" s="71">
        <f t="shared" si="24"/>
        <v>1003203.8999999999</v>
      </c>
      <c r="J44" s="71">
        <f t="shared" si="24"/>
        <v>0</v>
      </c>
      <c r="K44" s="71">
        <f t="shared" si="24"/>
        <v>0</v>
      </c>
      <c r="L44" s="71">
        <f t="shared" si="24"/>
        <v>0</v>
      </c>
      <c r="M44" s="71">
        <f t="shared" si="24"/>
        <v>0</v>
      </c>
      <c r="N44" s="71">
        <f t="shared" ref="N44" si="25">N45+N46</f>
        <v>0</v>
      </c>
      <c r="O44" s="91" t="s">
        <v>125</v>
      </c>
      <c r="P44" s="92" t="s">
        <v>98</v>
      </c>
      <c r="Q44" s="93">
        <v>0</v>
      </c>
      <c r="R44" s="93">
        <v>0</v>
      </c>
      <c r="S44" s="93">
        <v>100</v>
      </c>
      <c r="T44" s="93">
        <v>0</v>
      </c>
      <c r="U44" s="93">
        <v>0</v>
      </c>
      <c r="V44" s="93">
        <v>0</v>
      </c>
      <c r="W44" s="93">
        <v>0</v>
      </c>
      <c r="X44" s="93">
        <v>0</v>
      </c>
    </row>
    <row r="45" spans="1:24" ht="15" customHeight="1">
      <c r="A45" s="187"/>
      <c r="B45" s="178"/>
      <c r="C45" s="90"/>
      <c r="D45" s="90"/>
      <c r="E45" s="90"/>
      <c r="F45" s="77" t="s">
        <v>182</v>
      </c>
      <c r="G45" s="71">
        <f t="shared" si="4"/>
        <v>0</v>
      </c>
      <c r="H45" s="71">
        <v>0</v>
      </c>
      <c r="I45" s="71">
        <v>0</v>
      </c>
      <c r="J45" s="71">
        <v>0</v>
      </c>
      <c r="K45" s="71">
        <v>0</v>
      </c>
      <c r="L45" s="71">
        <v>0</v>
      </c>
      <c r="M45" s="71">
        <v>0</v>
      </c>
      <c r="N45" s="71">
        <v>0</v>
      </c>
      <c r="O45" s="91"/>
      <c r="P45" s="92"/>
      <c r="Q45" s="93"/>
      <c r="R45" s="93"/>
      <c r="S45" s="93"/>
      <c r="T45" s="93"/>
      <c r="U45" s="93"/>
      <c r="V45" s="93"/>
      <c r="W45" s="93"/>
      <c r="X45" s="93"/>
    </row>
    <row r="46" spans="1:24" ht="339.75" customHeight="1">
      <c r="A46" s="188"/>
      <c r="B46" s="178"/>
      <c r="C46" s="90"/>
      <c r="D46" s="90"/>
      <c r="E46" s="90"/>
      <c r="F46" s="77" t="s">
        <v>92</v>
      </c>
      <c r="G46" s="71">
        <f t="shared" si="4"/>
        <v>1003203.8999999999</v>
      </c>
      <c r="H46" s="71">
        <v>0</v>
      </c>
      <c r="I46" s="71">
        <f>423312.16+579891.74</f>
        <v>1003203.8999999999</v>
      </c>
      <c r="J46" s="71">
        <v>0</v>
      </c>
      <c r="K46" s="71">
        <v>0</v>
      </c>
      <c r="L46" s="71">
        <v>0</v>
      </c>
      <c r="M46" s="71">
        <v>0</v>
      </c>
      <c r="N46" s="71">
        <v>0</v>
      </c>
      <c r="O46" s="91"/>
      <c r="P46" s="92"/>
      <c r="Q46" s="93"/>
      <c r="R46" s="93"/>
      <c r="S46" s="93"/>
      <c r="T46" s="93"/>
      <c r="U46" s="93"/>
      <c r="V46" s="93"/>
      <c r="W46" s="93"/>
      <c r="X46" s="93"/>
    </row>
    <row r="47" spans="1:24" ht="108.4" customHeight="1">
      <c r="A47" s="189" t="s">
        <v>186</v>
      </c>
      <c r="B47" s="178" t="s">
        <v>187</v>
      </c>
      <c r="C47" s="90">
        <v>2020</v>
      </c>
      <c r="D47" s="90">
        <v>2026</v>
      </c>
      <c r="E47" s="90" t="s">
        <v>185</v>
      </c>
      <c r="F47" s="77" t="s">
        <v>33</v>
      </c>
      <c r="G47" s="71">
        <f t="shared" si="4"/>
        <v>2500000</v>
      </c>
      <c r="H47" s="71">
        <f>H48+H49</f>
        <v>0</v>
      </c>
      <c r="I47" s="71">
        <v>0</v>
      </c>
      <c r="J47" s="71">
        <f>J48+J49</f>
        <v>1500000</v>
      </c>
      <c r="K47" s="71">
        <f>K48+K49</f>
        <v>1000000</v>
      </c>
      <c r="L47" s="71">
        <f>L48+L49</f>
        <v>0</v>
      </c>
      <c r="M47" s="71">
        <f>M48+M49</f>
        <v>0</v>
      </c>
      <c r="N47" s="71">
        <f>N48+N49</f>
        <v>0</v>
      </c>
      <c r="O47" s="91" t="s">
        <v>125</v>
      </c>
      <c r="P47" s="92" t="s">
        <v>98</v>
      </c>
      <c r="Q47" s="93">
        <v>0</v>
      </c>
      <c r="R47" s="93">
        <v>0</v>
      </c>
      <c r="S47" s="93">
        <v>0</v>
      </c>
      <c r="T47" s="93">
        <v>100</v>
      </c>
      <c r="U47" s="93">
        <v>0</v>
      </c>
      <c r="V47" s="93">
        <v>0</v>
      </c>
      <c r="W47" s="93">
        <v>0</v>
      </c>
      <c r="X47" s="93">
        <v>0</v>
      </c>
    </row>
    <row r="48" spans="1:24" ht="128.85" customHeight="1">
      <c r="A48" s="189"/>
      <c r="B48" s="178"/>
      <c r="C48" s="90"/>
      <c r="D48" s="90"/>
      <c r="E48" s="90"/>
      <c r="F48" s="77" t="s">
        <v>182</v>
      </c>
      <c r="G48" s="71">
        <f t="shared" si="4"/>
        <v>0</v>
      </c>
      <c r="H48" s="71">
        <v>0</v>
      </c>
      <c r="I48" s="71">
        <v>0</v>
      </c>
      <c r="J48" s="71">
        <v>0</v>
      </c>
      <c r="K48" s="71">
        <v>0</v>
      </c>
      <c r="L48" s="71">
        <v>0</v>
      </c>
      <c r="M48" s="71">
        <v>0</v>
      </c>
      <c r="N48" s="71">
        <v>0</v>
      </c>
      <c r="O48" s="91"/>
      <c r="P48" s="92"/>
      <c r="Q48" s="93"/>
      <c r="R48" s="93"/>
      <c r="S48" s="93"/>
      <c r="T48" s="93"/>
      <c r="U48" s="93"/>
      <c r="V48" s="93"/>
      <c r="W48" s="93"/>
      <c r="X48" s="93"/>
    </row>
    <row r="49" spans="1:24" ht="156.75" customHeight="1">
      <c r="A49" s="189"/>
      <c r="B49" s="178"/>
      <c r="C49" s="90"/>
      <c r="D49" s="90"/>
      <c r="E49" s="90"/>
      <c r="F49" s="77" t="s">
        <v>92</v>
      </c>
      <c r="G49" s="71">
        <f t="shared" si="4"/>
        <v>2500000</v>
      </c>
      <c r="H49" s="71">
        <v>0</v>
      </c>
      <c r="I49" s="71">
        <v>0</v>
      </c>
      <c r="J49" s="71">
        <v>1500000</v>
      </c>
      <c r="K49" s="71">
        <v>1000000</v>
      </c>
      <c r="L49" s="71">
        <v>0</v>
      </c>
      <c r="M49" s="71">
        <v>0</v>
      </c>
      <c r="N49" s="71">
        <v>0</v>
      </c>
      <c r="O49" s="91"/>
      <c r="P49" s="92"/>
      <c r="Q49" s="93"/>
      <c r="R49" s="93"/>
      <c r="S49" s="93"/>
      <c r="T49" s="93"/>
      <c r="U49" s="93"/>
      <c r="V49" s="93"/>
      <c r="W49" s="93"/>
      <c r="X49" s="93"/>
    </row>
    <row r="50" spans="1:24" ht="15.6" customHeight="1">
      <c r="A50" s="189" t="s">
        <v>188</v>
      </c>
      <c r="B50" s="178" t="s">
        <v>189</v>
      </c>
      <c r="C50" s="90">
        <v>2020</v>
      </c>
      <c r="D50" s="90">
        <v>2026</v>
      </c>
      <c r="E50" s="90" t="s">
        <v>107</v>
      </c>
      <c r="F50" s="77" t="s">
        <v>33</v>
      </c>
      <c r="G50" s="71">
        <f t="shared" si="4"/>
        <v>32659.45</v>
      </c>
      <c r="H50" s="71">
        <f t="shared" ref="H50:M50" si="26">H51+H52</f>
        <v>0</v>
      </c>
      <c r="I50" s="71">
        <f t="shared" si="26"/>
        <v>0</v>
      </c>
      <c r="J50" s="71">
        <f t="shared" si="26"/>
        <v>6144.63</v>
      </c>
      <c r="K50" s="71">
        <f t="shared" si="26"/>
        <v>8637.7799999999988</v>
      </c>
      <c r="L50" s="71">
        <f t="shared" si="26"/>
        <v>8938.52</v>
      </c>
      <c r="M50" s="71">
        <f t="shared" si="26"/>
        <v>8938.52</v>
      </c>
      <c r="N50" s="71">
        <f t="shared" ref="N50" si="27">N51+N52</f>
        <v>0</v>
      </c>
      <c r="O50" s="91" t="s">
        <v>190</v>
      </c>
      <c r="P50" s="92" t="s">
        <v>98</v>
      </c>
      <c r="Q50" s="93">
        <v>0</v>
      </c>
      <c r="R50" s="93">
        <v>0</v>
      </c>
      <c r="S50" s="93">
        <v>0</v>
      </c>
      <c r="T50" s="93">
        <v>100</v>
      </c>
      <c r="U50" s="93">
        <v>100</v>
      </c>
      <c r="V50" s="93">
        <v>100</v>
      </c>
      <c r="W50" s="93">
        <v>100</v>
      </c>
      <c r="X50" s="93">
        <v>100</v>
      </c>
    </row>
    <row r="51" spans="1:24" ht="42.75" customHeight="1">
      <c r="A51" s="189"/>
      <c r="B51" s="178"/>
      <c r="C51" s="90"/>
      <c r="D51" s="90"/>
      <c r="E51" s="90"/>
      <c r="F51" s="77" t="s">
        <v>182</v>
      </c>
      <c r="G51" s="71">
        <f t="shared" si="4"/>
        <v>0</v>
      </c>
      <c r="H51" s="71">
        <v>0</v>
      </c>
      <c r="I51" s="71">
        <v>0</v>
      </c>
      <c r="J51" s="71">
        <v>0</v>
      </c>
      <c r="K51" s="71">
        <v>0</v>
      </c>
      <c r="L51" s="71">
        <v>0</v>
      </c>
      <c r="M51" s="71">
        <v>0</v>
      </c>
      <c r="N51" s="71">
        <v>0</v>
      </c>
      <c r="O51" s="91"/>
      <c r="P51" s="92"/>
      <c r="Q51" s="93"/>
      <c r="R51" s="93"/>
      <c r="S51" s="93"/>
      <c r="T51" s="93"/>
      <c r="U51" s="93"/>
      <c r="V51" s="93"/>
      <c r="W51" s="93"/>
      <c r="X51" s="93"/>
    </row>
    <row r="52" spans="1:24" ht="42" customHeight="1">
      <c r="A52" s="189"/>
      <c r="B52" s="178"/>
      <c r="C52" s="90"/>
      <c r="D52" s="90"/>
      <c r="E52" s="90"/>
      <c r="F52" s="77" t="s">
        <v>92</v>
      </c>
      <c r="G52" s="71">
        <f t="shared" si="4"/>
        <v>32659.45</v>
      </c>
      <c r="H52" s="71">
        <v>0</v>
      </c>
      <c r="I52" s="71">
        <v>0</v>
      </c>
      <c r="J52" s="71">
        <v>6144.63</v>
      </c>
      <c r="K52" s="71">
        <f>8656.9-19.12</f>
        <v>8637.7799999999988</v>
      </c>
      <c r="L52" s="71">
        <v>8938.52</v>
      </c>
      <c r="M52" s="71">
        <v>8938.52</v>
      </c>
      <c r="N52" s="71">
        <v>0</v>
      </c>
      <c r="O52" s="91"/>
      <c r="P52" s="92"/>
      <c r="Q52" s="93"/>
      <c r="R52" s="93"/>
      <c r="S52" s="93"/>
      <c r="T52" s="93"/>
      <c r="U52" s="93"/>
      <c r="V52" s="93"/>
      <c r="W52" s="93"/>
      <c r="X52" s="93"/>
    </row>
    <row r="53" spans="1:24" ht="15.6" customHeight="1">
      <c r="A53" s="189" t="s">
        <v>203</v>
      </c>
      <c r="B53" s="178" t="s">
        <v>204</v>
      </c>
      <c r="C53" s="90">
        <v>2020</v>
      </c>
      <c r="D53" s="90">
        <v>2026</v>
      </c>
      <c r="E53" s="90" t="s">
        <v>107</v>
      </c>
      <c r="F53" s="77" t="s">
        <v>33</v>
      </c>
      <c r="G53" s="71">
        <f t="shared" ref="G53:G55" si="28">H53+I53+J53+K53+L53+M53</f>
        <v>4229482.41</v>
      </c>
      <c r="H53" s="71">
        <f t="shared" ref="H53:N53" si="29">H54+H55</f>
        <v>0</v>
      </c>
      <c r="I53" s="71">
        <f t="shared" si="29"/>
        <v>0</v>
      </c>
      <c r="J53" s="71">
        <f t="shared" si="29"/>
        <v>6144.63</v>
      </c>
      <c r="K53" s="71">
        <f t="shared" si="29"/>
        <v>8637.7799999999988</v>
      </c>
      <c r="L53" s="71">
        <f t="shared" si="29"/>
        <v>4214700</v>
      </c>
      <c r="M53" s="71">
        <f t="shared" si="29"/>
        <v>0</v>
      </c>
      <c r="N53" s="71">
        <f t="shared" si="29"/>
        <v>0</v>
      </c>
      <c r="O53" s="91" t="s">
        <v>190</v>
      </c>
      <c r="P53" s="92" t="s">
        <v>98</v>
      </c>
      <c r="Q53" s="93">
        <v>0</v>
      </c>
      <c r="R53" s="93">
        <v>0</v>
      </c>
      <c r="S53" s="93">
        <v>0</v>
      </c>
      <c r="T53" s="93">
        <v>100</v>
      </c>
      <c r="U53" s="93">
        <v>100</v>
      </c>
      <c r="V53" s="93">
        <v>100</v>
      </c>
      <c r="W53" s="93">
        <v>100</v>
      </c>
      <c r="X53" s="93">
        <v>100</v>
      </c>
    </row>
    <row r="54" spans="1:24" ht="42.75" customHeight="1">
      <c r="A54" s="189"/>
      <c r="B54" s="178"/>
      <c r="C54" s="90"/>
      <c r="D54" s="90"/>
      <c r="E54" s="90"/>
      <c r="F54" s="77" t="s">
        <v>182</v>
      </c>
      <c r="G54" s="71">
        <f t="shared" si="28"/>
        <v>4214700</v>
      </c>
      <c r="H54" s="71">
        <v>0</v>
      </c>
      <c r="I54" s="71">
        <v>0</v>
      </c>
      <c r="J54" s="71">
        <v>0</v>
      </c>
      <c r="K54" s="71">
        <v>0</v>
      </c>
      <c r="L54" s="71">
        <v>4214700</v>
      </c>
      <c r="M54" s="71">
        <v>0</v>
      </c>
      <c r="N54" s="71">
        <v>0</v>
      </c>
      <c r="O54" s="91"/>
      <c r="P54" s="92"/>
      <c r="Q54" s="93"/>
      <c r="R54" s="93"/>
      <c r="S54" s="93"/>
      <c r="T54" s="93"/>
      <c r="U54" s="93"/>
      <c r="V54" s="93"/>
      <c r="W54" s="93"/>
      <c r="X54" s="93"/>
    </row>
    <row r="55" spans="1:24" ht="87" customHeight="1">
      <c r="A55" s="189"/>
      <c r="B55" s="178"/>
      <c r="C55" s="90"/>
      <c r="D55" s="90"/>
      <c r="E55" s="90"/>
      <c r="F55" s="77" t="s">
        <v>92</v>
      </c>
      <c r="G55" s="71">
        <f t="shared" si="28"/>
        <v>14782.41</v>
      </c>
      <c r="H55" s="71">
        <v>0</v>
      </c>
      <c r="I55" s="71">
        <v>0</v>
      </c>
      <c r="J55" s="71">
        <v>6144.63</v>
      </c>
      <c r="K55" s="71">
        <f>8656.9-19.12</f>
        <v>8637.7799999999988</v>
      </c>
      <c r="L55" s="71">
        <v>0</v>
      </c>
      <c r="M55" s="71">
        <v>0</v>
      </c>
      <c r="N55" s="71">
        <v>0</v>
      </c>
      <c r="O55" s="91"/>
      <c r="P55" s="92"/>
      <c r="Q55" s="93"/>
      <c r="R55" s="93"/>
      <c r="S55" s="93"/>
      <c r="T55" s="93"/>
      <c r="U55" s="93"/>
      <c r="V55" s="93"/>
      <c r="W55" s="93"/>
      <c r="X55" s="93"/>
    </row>
    <row r="56" spans="1:24" ht="90.75" customHeight="1">
      <c r="A56" s="186" t="s">
        <v>0</v>
      </c>
      <c r="B56" s="190" t="s">
        <v>109</v>
      </c>
      <c r="C56" s="190">
        <v>2020</v>
      </c>
      <c r="D56" s="190">
        <v>2026</v>
      </c>
      <c r="E56" s="190" t="s">
        <v>105</v>
      </c>
      <c r="F56" s="77" t="s">
        <v>33</v>
      </c>
      <c r="G56" s="71">
        <f>H56+I56+J56+K56+L56+M56</f>
        <v>13661056.440000001</v>
      </c>
      <c r="H56" s="71">
        <f t="shared" ref="H56:M56" si="30">H57+H58</f>
        <v>2100207.2000000002</v>
      </c>
      <c r="I56" s="71">
        <f t="shared" si="30"/>
        <v>2220821.88</v>
      </c>
      <c r="J56" s="71">
        <f t="shared" si="30"/>
        <v>2269074.66</v>
      </c>
      <c r="K56" s="71">
        <f t="shared" si="30"/>
        <v>2474342.14</v>
      </c>
      <c r="L56" s="71">
        <f t="shared" si="30"/>
        <v>3022576.48</v>
      </c>
      <c r="M56" s="71">
        <f t="shared" si="30"/>
        <v>1574034.08</v>
      </c>
      <c r="N56" s="71">
        <f t="shared" ref="N56" si="31">N57+N58</f>
        <v>0</v>
      </c>
      <c r="O56" s="92" t="s">
        <v>125</v>
      </c>
      <c r="P56" s="92" t="s">
        <v>98</v>
      </c>
      <c r="Q56" s="92">
        <v>0</v>
      </c>
      <c r="R56" s="92">
        <v>0</v>
      </c>
      <c r="S56" s="92">
        <v>100</v>
      </c>
      <c r="T56" s="92">
        <v>0</v>
      </c>
      <c r="U56" s="92">
        <v>0</v>
      </c>
      <c r="V56" s="92">
        <v>0</v>
      </c>
      <c r="W56" s="92">
        <v>0</v>
      </c>
      <c r="X56" s="92">
        <v>0</v>
      </c>
    </row>
    <row r="57" spans="1:24" ht="30" customHeight="1">
      <c r="A57" s="187"/>
      <c r="B57" s="199"/>
      <c r="C57" s="199"/>
      <c r="D57" s="199"/>
      <c r="E57" s="199"/>
      <c r="F57" s="77" t="s">
        <v>89</v>
      </c>
      <c r="G57" s="71">
        <f>H57+I57+J57+K57+L57+M57</f>
        <v>13661056.440000001</v>
      </c>
      <c r="H57" s="71">
        <f>H60</f>
        <v>2100207.2000000002</v>
      </c>
      <c r="I57" s="71">
        <f t="shared" ref="H57:M58" si="32">I60</f>
        <v>2220821.88</v>
      </c>
      <c r="J57" s="71">
        <f t="shared" si="32"/>
        <v>2269074.66</v>
      </c>
      <c r="K57" s="71">
        <f t="shared" si="32"/>
        <v>2474342.14</v>
      </c>
      <c r="L57" s="71">
        <f t="shared" si="32"/>
        <v>3022576.48</v>
      </c>
      <c r="M57" s="71">
        <f t="shared" si="32"/>
        <v>1574034.08</v>
      </c>
      <c r="N57" s="71">
        <v>0</v>
      </c>
      <c r="O57" s="119"/>
      <c r="P57" s="119"/>
      <c r="Q57" s="119"/>
      <c r="R57" s="119"/>
      <c r="S57" s="119"/>
      <c r="T57" s="119"/>
      <c r="U57" s="119"/>
      <c r="V57" s="119"/>
      <c r="W57" s="119"/>
      <c r="X57" s="119"/>
    </row>
    <row r="58" spans="1:24" ht="68.25" customHeight="1">
      <c r="A58" s="188"/>
      <c r="B58" s="200"/>
      <c r="C58" s="200"/>
      <c r="D58" s="200"/>
      <c r="E58" s="200"/>
      <c r="F58" s="77" t="s">
        <v>90</v>
      </c>
      <c r="G58" s="71">
        <f>H58+I58+J58+K58+L58+M58</f>
        <v>0</v>
      </c>
      <c r="H58" s="71">
        <f t="shared" si="32"/>
        <v>0</v>
      </c>
      <c r="I58" s="71">
        <f t="shared" si="32"/>
        <v>0</v>
      </c>
      <c r="J58" s="71">
        <f t="shared" si="32"/>
        <v>0</v>
      </c>
      <c r="K58" s="71">
        <f t="shared" si="32"/>
        <v>0</v>
      </c>
      <c r="L58" s="71">
        <f t="shared" si="32"/>
        <v>0</v>
      </c>
      <c r="M58" s="71">
        <f t="shared" si="32"/>
        <v>0</v>
      </c>
      <c r="N58" s="71">
        <f t="shared" ref="N58" si="33">N61</f>
        <v>0</v>
      </c>
      <c r="O58" s="110"/>
      <c r="P58" s="123"/>
      <c r="Q58" s="110"/>
      <c r="R58" s="110"/>
      <c r="S58" s="110"/>
      <c r="T58" s="110"/>
      <c r="U58" s="110"/>
      <c r="V58" s="110"/>
      <c r="W58" s="110"/>
      <c r="X58" s="110"/>
    </row>
    <row r="59" spans="1:24" ht="13.5" customHeight="1">
      <c r="A59" s="186" t="s">
        <v>4</v>
      </c>
      <c r="B59" s="215" t="s">
        <v>46</v>
      </c>
      <c r="C59" s="190">
        <v>2020</v>
      </c>
      <c r="D59" s="190">
        <v>2026</v>
      </c>
      <c r="E59" s="162" t="s">
        <v>110</v>
      </c>
      <c r="F59" s="77" t="s">
        <v>33</v>
      </c>
      <c r="G59" s="71">
        <f t="shared" ref="G59:G73" si="34">H59+I59+J59+K59+L59+M59</f>
        <v>13661056.440000001</v>
      </c>
      <c r="H59" s="71">
        <f t="shared" ref="H59:M59" si="35">H60+H61</f>
        <v>2100207.2000000002</v>
      </c>
      <c r="I59" s="71">
        <f t="shared" si="35"/>
        <v>2220821.88</v>
      </c>
      <c r="J59" s="71">
        <f t="shared" si="35"/>
        <v>2269074.66</v>
      </c>
      <c r="K59" s="71">
        <f t="shared" si="35"/>
        <v>2474342.14</v>
      </c>
      <c r="L59" s="71">
        <f t="shared" si="35"/>
        <v>3022576.48</v>
      </c>
      <c r="M59" s="71">
        <f t="shared" si="35"/>
        <v>1574034.08</v>
      </c>
      <c r="N59" s="71">
        <f t="shared" ref="N59" si="36">N60+N61</f>
        <v>2617869.84</v>
      </c>
      <c r="O59" s="92" t="s">
        <v>35</v>
      </c>
      <c r="P59" s="122"/>
      <c r="Q59" s="92"/>
      <c r="R59" s="92"/>
      <c r="S59" s="92"/>
      <c r="T59" s="92"/>
      <c r="U59" s="92"/>
      <c r="V59" s="92"/>
      <c r="W59" s="92"/>
      <c r="X59" s="92"/>
    </row>
    <row r="60" spans="1:24" ht="32.25" customHeight="1">
      <c r="A60" s="187"/>
      <c r="B60" s="216"/>
      <c r="C60" s="199"/>
      <c r="D60" s="199"/>
      <c r="E60" s="163"/>
      <c r="F60" s="77" t="s">
        <v>89</v>
      </c>
      <c r="G60" s="71">
        <f t="shared" si="34"/>
        <v>13661056.440000001</v>
      </c>
      <c r="H60" s="71">
        <f t="shared" ref="H60:M60" si="37">H63+H66+H69</f>
        <v>2100207.2000000002</v>
      </c>
      <c r="I60" s="71">
        <f t="shared" si="37"/>
        <v>2220821.88</v>
      </c>
      <c r="J60" s="71">
        <f t="shared" si="37"/>
        <v>2269074.66</v>
      </c>
      <c r="K60" s="71">
        <f t="shared" si="37"/>
        <v>2474342.14</v>
      </c>
      <c r="L60" s="71">
        <f t="shared" si="37"/>
        <v>3022576.48</v>
      </c>
      <c r="M60" s="71">
        <f t="shared" si="37"/>
        <v>1574034.08</v>
      </c>
      <c r="N60" s="71">
        <f t="shared" ref="N60" si="38">N63+N66+N69</f>
        <v>2617869.84</v>
      </c>
      <c r="O60" s="119"/>
      <c r="P60" s="119"/>
      <c r="Q60" s="119"/>
      <c r="R60" s="119"/>
      <c r="S60" s="119"/>
      <c r="T60" s="119"/>
      <c r="U60" s="119"/>
      <c r="V60" s="119"/>
      <c r="W60" s="119"/>
      <c r="X60" s="119"/>
    </row>
    <row r="61" spans="1:24" ht="39.75" customHeight="1">
      <c r="A61" s="188"/>
      <c r="B61" s="217"/>
      <c r="C61" s="200"/>
      <c r="D61" s="200"/>
      <c r="E61" s="164"/>
      <c r="F61" s="77" t="s">
        <v>90</v>
      </c>
      <c r="G61" s="71">
        <f t="shared" si="34"/>
        <v>0</v>
      </c>
      <c r="H61" s="71">
        <f t="shared" ref="H61:M61" si="39">H64+H67</f>
        <v>0</v>
      </c>
      <c r="I61" s="71">
        <f t="shared" si="39"/>
        <v>0</v>
      </c>
      <c r="J61" s="71">
        <f t="shared" si="39"/>
        <v>0</v>
      </c>
      <c r="K61" s="71">
        <f t="shared" si="39"/>
        <v>0</v>
      </c>
      <c r="L61" s="71">
        <f t="shared" si="39"/>
        <v>0</v>
      </c>
      <c r="M61" s="71">
        <f t="shared" si="39"/>
        <v>0</v>
      </c>
      <c r="N61" s="71">
        <f t="shared" ref="N61" si="40">N64+N67</f>
        <v>0</v>
      </c>
      <c r="O61" s="123"/>
      <c r="P61" s="110"/>
      <c r="Q61" s="110"/>
      <c r="R61" s="110"/>
      <c r="S61" s="110"/>
      <c r="T61" s="110"/>
      <c r="U61" s="110"/>
      <c r="V61" s="110"/>
      <c r="W61" s="110"/>
      <c r="X61" s="110"/>
    </row>
    <row r="62" spans="1:24" ht="13.5" customHeight="1">
      <c r="A62" s="186" t="s">
        <v>158</v>
      </c>
      <c r="B62" s="162" t="s">
        <v>47</v>
      </c>
      <c r="C62" s="90">
        <v>2020</v>
      </c>
      <c r="D62" s="90">
        <v>2026</v>
      </c>
      <c r="E62" s="90" t="s">
        <v>107</v>
      </c>
      <c r="F62" s="77" t="s">
        <v>33</v>
      </c>
      <c r="G62" s="71">
        <f t="shared" si="34"/>
        <v>203520</v>
      </c>
      <c r="H62" s="71">
        <f t="shared" ref="H62:M62" si="41">H63+H64</f>
        <v>203520</v>
      </c>
      <c r="I62" s="71">
        <f t="shared" si="41"/>
        <v>0</v>
      </c>
      <c r="J62" s="71">
        <f t="shared" si="41"/>
        <v>0</v>
      </c>
      <c r="K62" s="71">
        <f t="shared" si="41"/>
        <v>0</v>
      </c>
      <c r="L62" s="71">
        <f t="shared" si="41"/>
        <v>0</v>
      </c>
      <c r="M62" s="71">
        <f t="shared" si="41"/>
        <v>0</v>
      </c>
      <c r="N62" s="71">
        <f t="shared" ref="N62" si="42">N63+N64</f>
        <v>0</v>
      </c>
      <c r="O62" s="169" t="s">
        <v>85</v>
      </c>
      <c r="P62" s="201" t="s">
        <v>98</v>
      </c>
      <c r="Q62" s="92">
        <v>100</v>
      </c>
      <c r="R62" s="92">
        <v>100</v>
      </c>
      <c r="S62" s="92">
        <v>100</v>
      </c>
      <c r="T62" s="92">
        <v>100</v>
      </c>
      <c r="U62" s="92">
        <v>100</v>
      </c>
      <c r="V62" s="92">
        <v>100</v>
      </c>
      <c r="W62" s="92">
        <v>100</v>
      </c>
      <c r="X62" s="92">
        <v>100</v>
      </c>
    </row>
    <row r="63" spans="1:24">
      <c r="A63" s="187"/>
      <c r="B63" s="163"/>
      <c r="C63" s="90"/>
      <c r="D63" s="90"/>
      <c r="E63" s="90"/>
      <c r="F63" s="77" t="s">
        <v>182</v>
      </c>
      <c r="G63" s="71">
        <f t="shared" si="34"/>
        <v>203520</v>
      </c>
      <c r="H63" s="71">
        <v>203520</v>
      </c>
      <c r="I63" s="71">
        <v>0</v>
      </c>
      <c r="J63" s="71">
        <v>0</v>
      </c>
      <c r="K63" s="71">
        <v>0</v>
      </c>
      <c r="L63" s="71">
        <v>0</v>
      </c>
      <c r="M63" s="71">
        <v>0</v>
      </c>
      <c r="N63" s="71">
        <v>0</v>
      </c>
      <c r="O63" s="167"/>
      <c r="P63" s="202"/>
      <c r="Q63" s="119"/>
      <c r="R63" s="119"/>
      <c r="S63" s="119"/>
      <c r="T63" s="119"/>
      <c r="U63" s="119"/>
      <c r="V63" s="119"/>
      <c r="W63" s="119"/>
      <c r="X63" s="119"/>
    </row>
    <row r="64" spans="1:24" ht="71.25" customHeight="1">
      <c r="A64" s="188"/>
      <c r="B64" s="164"/>
      <c r="C64" s="90"/>
      <c r="D64" s="90"/>
      <c r="E64" s="90"/>
      <c r="F64" s="77" t="s">
        <v>92</v>
      </c>
      <c r="G64" s="71">
        <f t="shared" si="34"/>
        <v>0</v>
      </c>
      <c r="H64" s="71">
        <v>0</v>
      </c>
      <c r="I64" s="71">
        <v>0</v>
      </c>
      <c r="J64" s="71">
        <v>0</v>
      </c>
      <c r="K64" s="71">
        <v>0</v>
      </c>
      <c r="L64" s="71">
        <v>0</v>
      </c>
      <c r="M64" s="82">
        <v>0</v>
      </c>
      <c r="N64" s="82">
        <v>0</v>
      </c>
      <c r="O64" s="168"/>
      <c r="P64" s="254"/>
      <c r="Q64" s="110"/>
      <c r="R64" s="110"/>
      <c r="S64" s="110"/>
      <c r="T64" s="110"/>
      <c r="U64" s="110"/>
      <c r="V64" s="110"/>
      <c r="W64" s="110"/>
      <c r="X64" s="110"/>
    </row>
    <row r="65" spans="1:26" ht="13.5" customHeight="1">
      <c r="A65" s="186" t="s">
        <v>159</v>
      </c>
      <c r="B65" s="162" t="s">
        <v>48</v>
      </c>
      <c r="C65" s="90">
        <v>2020</v>
      </c>
      <c r="D65" s="90">
        <v>2026</v>
      </c>
      <c r="E65" s="190" t="s">
        <v>111</v>
      </c>
      <c r="F65" s="77" t="s">
        <v>33</v>
      </c>
      <c r="G65" s="71">
        <f t="shared" si="34"/>
        <v>12099880.440000001</v>
      </c>
      <c r="H65" s="71">
        <f t="shared" ref="H65:M65" si="43">H66+H67</f>
        <v>1896687.2</v>
      </c>
      <c r="I65" s="71">
        <f t="shared" si="43"/>
        <v>2006453.88</v>
      </c>
      <c r="J65" s="71">
        <f t="shared" si="43"/>
        <v>2022138.6600000001</v>
      </c>
      <c r="K65" s="71">
        <f t="shared" si="43"/>
        <v>2201990.14</v>
      </c>
      <c r="L65" s="71">
        <f t="shared" si="43"/>
        <v>2710576.48</v>
      </c>
      <c r="M65" s="71">
        <f t="shared" si="43"/>
        <v>1262034.08</v>
      </c>
      <c r="N65" s="71">
        <f t="shared" ref="N65" si="44">N66+N67</f>
        <v>2305869.84</v>
      </c>
      <c r="O65" s="169" t="s">
        <v>99</v>
      </c>
      <c r="P65" s="201" t="s">
        <v>98</v>
      </c>
      <c r="Q65" s="92">
        <v>100</v>
      </c>
      <c r="R65" s="92">
        <v>100</v>
      </c>
      <c r="S65" s="92">
        <v>100</v>
      </c>
      <c r="T65" s="92">
        <v>100</v>
      </c>
      <c r="U65" s="92">
        <v>100</v>
      </c>
      <c r="V65" s="92">
        <v>100</v>
      </c>
      <c r="W65" s="92">
        <v>100</v>
      </c>
      <c r="X65" s="92">
        <v>100</v>
      </c>
    </row>
    <row r="66" spans="1:26">
      <c r="A66" s="187"/>
      <c r="B66" s="163"/>
      <c r="C66" s="90"/>
      <c r="D66" s="90"/>
      <c r="E66" s="190"/>
      <c r="F66" s="77" t="s">
        <v>182</v>
      </c>
      <c r="G66" s="71">
        <f t="shared" si="34"/>
        <v>12099880.440000001</v>
      </c>
      <c r="H66" s="71">
        <v>1896687.2</v>
      </c>
      <c r="I66" s="71">
        <v>2006453.88</v>
      </c>
      <c r="J66" s="71">
        <f>2105002.68-82864.02</f>
        <v>2022138.6600000001</v>
      </c>
      <c r="K66" s="71">
        <v>2201990.14</v>
      </c>
      <c r="L66" s="71">
        <v>2710576.48</v>
      </c>
      <c r="M66" s="71">
        <v>1262034.08</v>
      </c>
      <c r="N66" s="71">
        <v>2305869.84</v>
      </c>
      <c r="O66" s="167"/>
      <c r="P66" s="202"/>
      <c r="Q66" s="119"/>
      <c r="R66" s="119"/>
      <c r="S66" s="119"/>
      <c r="T66" s="119"/>
      <c r="U66" s="119"/>
      <c r="V66" s="119"/>
      <c r="W66" s="119"/>
      <c r="X66" s="119"/>
    </row>
    <row r="67" spans="1:26" ht="94.5" customHeight="1">
      <c r="A67" s="188"/>
      <c r="B67" s="164"/>
      <c r="C67" s="90"/>
      <c r="D67" s="90"/>
      <c r="E67" s="190"/>
      <c r="F67" s="77" t="s">
        <v>92</v>
      </c>
      <c r="G67" s="71">
        <f t="shared" si="34"/>
        <v>0</v>
      </c>
      <c r="H67" s="71">
        <v>0</v>
      </c>
      <c r="I67" s="71">
        <v>0</v>
      </c>
      <c r="J67" s="71">
        <v>0</v>
      </c>
      <c r="K67" s="71">
        <v>0</v>
      </c>
      <c r="L67" s="71">
        <v>0</v>
      </c>
      <c r="M67" s="71">
        <v>0</v>
      </c>
      <c r="N67" s="71">
        <v>0</v>
      </c>
      <c r="O67" s="168"/>
      <c r="P67" s="254"/>
      <c r="Q67" s="110"/>
      <c r="R67" s="110"/>
      <c r="S67" s="110"/>
      <c r="T67" s="110"/>
      <c r="U67" s="110"/>
      <c r="V67" s="110"/>
      <c r="W67" s="110"/>
      <c r="X67" s="110"/>
    </row>
    <row r="68" spans="1:26" ht="13.5" customHeight="1">
      <c r="A68" s="186" t="s">
        <v>160</v>
      </c>
      <c r="B68" s="162" t="s">
        <v>153</v>
      </c>
      <c r="C68" s="90">
        <v>2020</v>
      </c>
      <c r="D68" s="90">
        <v>2026</v>
      </c>
      <c r="E68" s="90" t="s">
        <v>107</v>
      </c>
      <c r="F68" s="77" t="s">
        <v>33</v>
      </c>
      <c r="G68" s="71">
        <f t="shared" si="34"/>
        <v>1357656</v>
      </c>
      <c r="H68" s="71">
        <f t="shared" ref="H68:M68" si="45">H69+H70</f>
        <v>0</v>
      </c>
      <c r="I68" s="71">
        <f t="shared" si="45"/>
        <v>214368</v>
      </c>
      <c r="J68" s="71">
        <f t="shared" si="45"/>
        <v>246936</v>
      </c>
      <c r="K68" s="71">
        <f t="shared" si="45"/>
        <v>272352</v>
      </c>
      <c r="L68" s="71">
        <f t="shared" si="45"/>
        <v>312000</v>
      </c>
      <c r="M68" s="71">
        <f t="shared" si="45"/>
        <v>312000</v>
      </c>
      <c r="N68" s="71">
        <f t="shared" ref="N68" si="46">N69+N70</f>
        <v>312000</v>
      </c>
      <c r="O68" s="169" t="s">
        <v>85</v>
      </c>
      <c r="P68" s="201" t="s">
        <v>98</v>
      </c>
      <c r="Q68" s="92">
        <v>100</v>
      </c>
      <c r="R68" s="92">
        <v>100</v>
      </c>
      <c r="S68" s="92">
        <v>100</v>
      </c>
      <c r="T68" s="92">
        <v>100</v>
      </c>
      <c r="U68" s="92">
        <v>100</v>
      </c>
      <c r="V68" s="92">
        <v>100</v>
      </c>
      <c r="W68" s="92">
        <v>100</v>
      </c>
      <c r="X68" s="92">
        <v>100</v>
      </c>
    </row>
    <row r="69" spans="1:26">
      <c r="A69" s="187"/>
      <c r="B69" s="163"/>
      <c r="C69" s="90"/>
      <c r="D69" s="90"/>
      <c r="E69" s="90"/>
      <c r="F69" s="77" t="s">
        <v>182</v>
      </c>
      <c r="G69" s="71">
        <f t="shared" si="34"/>
        <v>1357656</v>
      </c>
      <c r="H69" s="71">
        <v>0</v>
      </c>
      <c r="I69" s="71">
        <v>214368</v>
      </c>
      <c r="J69" s="71">
        <f>214368+32568</f>
        <v>246936</v>
      </c>
      <c r="K69" s="71">
        <v>272352</v>
      </c>
      <c r="L69" s="71">
        <v>312000</v>
      </c>
      <c r="M69" s="71">
        <v>312000</v>
      </c>
      <c r="N69" s="71">
        <v>312000</v>
      </c>
      <c r="O69" s="167"/>
      <c r="P69" s="202"/>
      <c r="Q69" s="119"/>
      <c r="R69" s="119"/>
      <c r="S69" s="119"/>
      <c r="T69" s="119"/>
      <c r="U69" s="119"/>
      <c r="V69" s="119"/>
      <c r="W69" s="119"/>
      <c r="X69" s="119"/>
    </row>
    <row r="70" spans="1:26" ht="80.25" customHeight="1">
      <c r="A70" s="211"/>
      <c r="B70" s="212"/>
      <c r="C70" s="90"/>
      <c r="D70" s="90"/>
      <c r="E70" s="90"/>
      <c r="F70" s="77" t="s">
        <v>92</v>
      </c>
      <c r="G70" s="71">
        <f t="shared" si="34"/>
        <v>0</v>
      </c>
      <c r="H70" s="71">
        <v>0</v>
      </c>
      <c r="I70" s="71">
        <v>0</v>
      </c>
      <c r="J70" s="71">
        <v>0</v>
      </c>
      <c r="K70" s="71">
        <v>0</v>
      </c>
      <c r="L70" s="71">
        <v>0</v>
      </c>
      <c r="M70" s="82">
        <v>0</v>
      </c>
      <c r="N70" s="82">
        <v>0</v>
      </c>
      <c r="O70" s="168"/>
      <c r="P70" s="203"/>
      <c r="Q70" s="123"/>
      <c r="R70" s="123"/>
      <c r="S70" s="123"/>
      <c r="T70" s="123"/>
      <c r="U70" s="123"/>
      <c r="V70" s="123"/>
      <c r="W70" s="123"/>
      <c r="X70" s="123"/>
    </row>
    <row r="71" spans="1:26" ht="28.5" customHeight="1">
      <c r="A71" s="194" t="s">
        <v>10</v>
      </c>
      <c r="B71" s="223"/>
      <c r="C71" s="183">
        <v>2020</v>
      </c>
      <c r="D71" s="183">
        <v>2026</v>
      </c>
      <c r="E71" s="183" t="s">
        <v>35</v>
      </c>
      <c r="F71" s="18" t="s">
        <v>33</v>
      </c>
      <c r="G71" s="71">
        <f t="shared" si="34"/>
        <v>303826106.19</v>
      </c>
      <c r="H71" s="71">
        <f t="shared" ref="H71:M71" si="47">H72+H73</f>
        <v>40661913.43</v>
      </c>
      <c r="I71" s="71">
        <f>I72+I73</f>
        <v>43969374.140000001</v>
      </c>
      <c r="J71" s="71">
        <f t="shared" si="47"/>
        <v>48592405.239999995</v>
      </c>
      <c r="K71" s="71">
        <f t="shared" si="47"/>
        <v>58772861.260000005</v>
      </c>
      <c r="L71" s="71">
        <f t="shared" si="47"/>
        <v>73852736.299999997</v>
      </c>
      <c r="M71" s="71">
        <f t="shared" si="47"/>
        <v>37976815.82</v>
      </c>
      <c r="N71" s="71">
        <f t="shared" ref="N71" si="48">N72+N73</f>
        <v>42126595.25</v>
      </c>
      <c r="O71" s="166" t="s">
        <v>35</v>
      </c>
      <c r="P71" s="131" t="s">
        <v>35</v>
      </c>
      <c r="Q71" s="131" t="s">
        <v>35</v>
      </c>
      <c r="R71" s="131" t="s">
        <v>35</v>
      </c>
      <c r="S71" s="131" t="s">
        <v>35</v>
      </c>
      <c r="T71" s="131" t="s">
        <v>35</v>
      </c>
      <c r="U71" s="131" t="s">
        <v>35</v>
      </c>
      <c r="V71" s="131" t="s">
        <v>35</v>
      </c>
      <c r="W71" s="131" t="s">
        <v>35</v>
      </c>
      <c r="X71" s="131" t="s">
        <v>35</v>
      </c>
    </row>
    <row r="72" spans="1:26">
      <c r="A72" s="224"/>
      <c r="B72" s="225"/>
      <c r="C72" s="184"/>
      <c r="D72" s="184"/>
      <c r="E72" s="184"/>
      <c r="F72" s="18" t="s">
        <v>191</v>
      </c>
      <c r="G72" s="71">
        <f t="shared" si="34"/>
        <v>293590733.23000002</v>
      </c>
      <c r="H72" s="70">
        <f t="shared" ref="H72:K73" si="49">H17+H57</f>
        <v>39071357.420000002</v>
      </c>
      <c r="I72" s="70">
        <f t="shared" si="49"/>
        <v>41465073.07</v>
      </c>
      <c r="J72" s="70">
        <f t="shared" si="49"/>
        <v>46364065.179999992</v>
      </c>
      <c r="K72" s="70">
        <f t="shared" si="49"/>
        <v>56881494.480000004</v>
      </c>
      <c r="L72" s="70">
        <f t="shared" ref="L72:N73" si="50">L21+L60</f>
        <v>72824615.780000001</v>
      </c>
      <c r="M72" s="70">
        <f t="shared" si="50"/>
        <v>36984127.299999997</v>
      </c>
      <c r="N72" s="70">
        <f t="shared" si="50"/>
        <v>41142536.25</v>
      </c>
      <c r="O72" s="255"/>
      <c r="P72" s="132"/>
      <c r="Q72" s="132"/>
      <c r="R72" s="132"/>
      <c r="S72" s="132"/>
      <c r="T72" s="132"/>
      <c r="U72" s="132"/>
      <c r="V72" s="132"/>
      <c r="W72" s="132"/>
      <c r="X72" s="132"/>
    </row>
    <row r="73" spans="1:26">
      <c r="A73" s="224"/>
      <c r="B73" s="225"/>
      <c r="C73" s="184"/>
      <c r="D73" s="184"/>
      <c r="E73" s="184"/>
      <c r="F73" s="18" t="s">
        <v>92</v>
      </c>
      <c r="G73" s="71">
        <f t="shared" si="34"/>
        <v>10235372.959999999</v>
      </c>
      <c r="H73" s="70">
        <f t="shared" si="49"/>
        <v>1590556.01</v>
      </c>
      <c r="I73" s="70">
        <f t="shared" si="49"/>
        <v>2504301.0699999998</v>
      </c>
      <c r="J73" s="70">
        <f t="shared" si="49"/>
        <v>2228340.0599999996</v>
      </c>
      <c r="K73" s="70">
        <f t="shared" si="49"/>
        <v>1891366.78</v>
      </c>
      <c r="L73" s="70">
        <f t="shared" si="50"/>
        <v>1028120.52</v>
      </c>
      <c r="M73" s="70">
        <f t="shared" si="50"/>
        <v>992688.52</v>
      </c>
      <c r="N73" s="70">
        <f t="shared" si="50"/>
        <v>984059</v>
      </c>
      <c r="O73" s="255"/>
      <c r="P73" s="132"/>
      <c r="Q73" s="132"/>
      <c r="R73" s="132"/>
      <c r="S73" s="132"/>
      <c r="T73" s="132"/>
      <c r="U73" s="132"/>
      <c r="V73" s="132"/>
      <c r="W73" s="132"/>
      <c r="X73" s="132"/>
    </row>
    <row r="74" spans="1:26">
      <c r="A74" s="226"/>
      <c r="B74" s="227"/>
      <c r="C74" s="181"/>
      <c r="D74" s="181"/>
      <c r="E74" s="181"/>
      <c r="F74" s="18" t="s">
        <v>94</v>
      </c>
      <c r="G74" s="67"/>
      <c r="H74" s="59"/>
      <c r="I74" s="67"/>
      <c r="J74" s="67"/>
      <c r="K74" s="67"/>
      <c r="L74" s="67"/>
      <c r="M74" s="60"/>
      <c r="N74" s="60"/>
      <c r="O74" s="256"/>
      <c r="P74" s="133"/>
      <c r="Q74" s="133"/>
      <c r="R74" s="133"/>
      <c r="S74" s="133"/>
      <c r="T74" s="133"/>
      <c r="U74" s="133"/>
      <c r="V74" s="133"/>
      <c r="W74" s="133"/>
      <c r="X74" s="133"/>
    </row>
    <row r="75" spans="1:26" s="4" customFormat="1" ht="13.5" customHeight="1">
      <c r="A75" s="218" t="s">
        <v>49</v>
      </c>
      <c r="B75" s="218"/>
      <c r="C75" s="218"/>
      <c r="D75" s="218"/>
      <c r="E75" s="218"/>
      <c r="F75" s="218"/>
      <c r="G75" s="218"/>
      <c r="H75" s="218"/>
      <c r="I75" s="218"/>
      <c r="J75" s="218"/>
      <c r="K75" s="218"/>
      <c r="L75" s="218"/>
      <c r="M75" s="218"/>
      <c r="N75" s="218"/>
      <c r="O75" s="218"/>
      <c r="P75" s="218"/>
      <c r="Q75" s="218"/>
      <c r="R75" s="218"/>
      <c r="S75" s="218"/>
      <c r="T75" s="218"/>
      <c r="U75" s="218"/>
      <c r="V75" s="218"/>
      <c r="W75" s="218"/>
      <c r="X75" s="80"/>
      <c r="Y75" s="3"/>
      <c r="Z75" s="3"/>
    </row>
    <row r="76" spans="1:26" s="4" customFormat="1" ht="81.75" customHeight="1">
      <c r="A76" s="220" t="s">
        <v>67</v>
      </c>
      <c r="B76" s="221"/>
      <c r="C76" s="72">
        <v>2020</v>
      </c>
      <c r="D76" s="72">
        <v>2026</v>
      </c>
      <c r="E76" s="20" t="s">
        <v>35</v>
      </c>
      <c r="F76" s="20" t="s">
        <v>35</v>
      </c>
      <c r="G76" s="21" t="s">
        <v>35</v>
      </c>
      <c r="H76" s="21" t="s">
        <v>35</v>
      </c>
      <c r="I76" s="21" t="s">
        <v>35</v>
      </c>
      <c r="J76" s="21" t="s">
        <v>35</v>
      </c>
      <c r="K76" s="21" t="s">
        <v>35</v>
      </c>
      <c r="L76" s="21" t="s">
        <v>35</v>
      </c>
      <c r="M76" s="21" t="s">
        <v>35</v>
      </c>
      <c r="N76" s="21" t="s">
        <v>35</v>
      </c>
      <c r="O76" s="69" t="s">
        <v>35</v>
      </c>
      <c r="P76" s="69" t="s">
        <v>35</v>
      </c>
      <c r="Q76" s="69" t="s">
        <v>35</v>
      </c>
      <c r="R76" s="69" t="s">
        <v>35</v>
      </c>
      <c r="S76" s="69" t="s">
        <v>35</v>
      </c>
      <c r="T76" s="69" t="s">
        <v>35</v>
      </c>
      <c r="U76" s="69" t="s">
        <v>35</v>
      </c>
      <c r="V76" s="69" t="s">
        <v>35</v>
      </c>
      <c r="W76" s="69" t="s">
        <v>35</v>
      </c>
      <c r="X76" s="69" t="s">
        <v>35</v>
      </c>
      <c r="Y76" s="3"/>
      <c r="Z76" s="3"/>
    </row>
    <row r="77" spans="1:26" s="4" customFormat="1" ht="32.25" customHeight="1">
      <c r="A77" s="149">
        <v>1</v>
      </c>
      <c r="B77" s="214" t="s">
        <v>62</v>
      </c>
      <c r="C77" s="149">
        <v>2020</v>
      </c>
      <c r="D77" s="149">
        <v>2026</v>
      </c>
      <c r="E77" s="304" t="s">
        <v>35</v>
      </c>
      <c r="F77" s="33" t="s">
        <v>1</v>
      </c>
      <c r="G77" s="79">
        <f t="shared" ref="G77:G109" si="51">H77+I77+J77+K77+L77+M77</f>
        <v>58879566.359999992</v>
      </c>
      <c r="H77" s="79">
        <f t="shared" ref="H77:M77" si="52">H78+H79</f>
        <v>7491910.1100000003</v>
      </c>
      <c r="I77" s="79">
        <f t="shared" si="52"/>
        <v>8197258.3200000003</v>
      </c>
      <c r="J77" s="79">
        <f t="shared" si="52"/>
        <v>9068220.6600000001</v>
      </c>
      <c r="K77" s="79">
        <f t="shared" si="52"/>
        <v>11356959.460000001</v>
      </c>
      <c r="L77" s="79">
        <f t="shared" si="52"/>
        <v>12960818.66</v>
      </c>
      <c r="M77" s="79">
        <f t="shared" si="52"/>
        <v>9804399.1500000004</v>
      </c>
      <c r="N77" s="79">
        <f t="shared" ref="N77" si="53">N78+N79</f>
        <v>10272576.23</v>
      </c>
      <c r="O77" s="120" t="s">
        <v>35</v>
      </c>
      <c r="P77" s="120" t="s">
        <v>35</v>
      </c>
      <c r="Q77" s="120" t="s">
        <v>35</v>
      </c>
      <c r="R77" s="120" t="s">
        <v>35</v>
      </c>
      <c r="S77" s="120" t="s">
        <v>35</v>
      </c>
      <c r="T77" s="120" t="s">
        <v>35</v>
      </c>
      <c r="U77" s="120" t="s">
        <v>35</v>
      </c>
      <c r="V77" s="120" t="s">
        <v>35</v>
      </c>
      <c r="W77" s="120" t="s">
        <v>35</v>
      </c>
      <c r="X77" s="120" t="s">
        <v>35</v>
      </c>
      <c r="Y77" s="3"/>
      <c r="Z77" s="3"/>
    </row>
    <row r="78" spans="1:26" s="4" customFormat="1" ht="27.75" customHeight="1">
      <c r="A78" s="149"/>
      <c r="B78" s="214"/>
      <c r="C78" s="149"/>
      <c r="D78" s="149"/>
      <c r="E78" s="305"/>
      <c r="F78" s="34" t="s">
        <v>89</v>
      </c>
      <c r="G78" s="79">
        <f t="shared" si="51"/>
        <v>58849263.359999992</v>
      </c>
      <c r="H78" s="71">
        <f t="shared" ref="H78:M79" si="54">H81</f>
        <v>7491910.1100000003</v>
      </c>
      <c r="I78" s="71">
        <f t="shared" si="54"/>
        <v>8197258.3200000003</v>
      </c>
      <c r="J78" s="71">
        <f t="shared" si="54"/>
        <v>9037917.6600000001</v>
      </c>
      <c r="K78" s="71">
        <f t="shared" si="54"/>
        <v>11356959.460000001</v>
      </c>
      <c r="L78" s="71">
        <f t="shared" si="54"/>
        <v>12960818.66</v>
      </c>
      <c r="M78" s="71">
        <f t="shared" si="54"/>
        <v>9804399.1500000004</v>
      </c>
      <c r="N78" s="71">
        <f t="shared" ref="N78" si="55">N81</f>
        <v>10272576.23</v>
      </c>
      <c r="O78" s="120"/>
      <c r="P78" s="120"/>
      <c r="Q78" s="120"/>
      <c r="R78" s="120"/>
      <c r="S78" s="120"/>
      <c r="T78" s="120"/>
      <c r="U78" s="120"/>
      <c r="V78" s="120"/>
      <c r="W78" s="120"/>
      <c r="X78" s="120"/>
      <c r="Y78" s="3"/>
      <c r="Z78" s="3"/>
    </row>
    <row r="79" spans="1:26" s="4" customFormat="1" ht="51.75" customHeight="1">
      <c r="A79" s="149"/>
      <c r="B79" s="214"/>
      <c r="C79" s="149"/>
      <c r="D79" s="149"/>
      <c r="E79" s="306"/>
      <c r="F79" s="35" t="s">
        <v>91</v>
      </c>
      <c r="G79" s="79">
        <f t="shared" si="51"/>
        <v>30303</v>
      </c>
      <c r="H79" s="71">
        <f t="shared" si="54"/>
        <v>0</v>
      </c>
      <c r="I79" s="71">
        <f t="shared" si="54"/>
        <v>0</v>
      </c>
      <c r="J79" s="71">
        <f t="shared" si="54"/>
        <v>30303</v>
      </c>
      <c r="K79" s="71">
        <f t="shared" si="54"/>
        <v>0</v>
      </c>
      <c r="L79" s="71">
        <f t="shared" si="54"/>
        <v>0</v>
      </c>
      <c r="M79" s="71">
        <f t="shared" si="54"/>
        <v>0</v>
      </c>
      <c r="N79" s="71">
        <f t="shared" ref="N79" si="56">N82</f>
        <v>0</v>
      </c>
      <c r="O79" s="120"/>
      <c r="P79" s="120"/>
      <c r="Q79" s="120"/>
      <c r="R79" s="120"/>
      <c r="S79" s="120"/>
      <c r="T79" s="120"/>
      <c r="U79" s="120"/>
      <c r="V79" s="120"/>
      <c r="W79" s="120"/>
      <c r="X79" s="120"/>
      <c r="Y79" s="3"/>
      <c r="Z79" s="3"/>
    </row>
    <row r="80" spans="1:26" s="4" customFormat="1" ht="38.25" customHeight="1">
      <c r="A80" s="146" t="s">
        <v>2</v>
      </c>
      <c r="B80" s="213" t="s">
        <v>161</v>
      </c>
      <c r="C80" s="149">
        <v>2020</v>
      </c>
      <c r="D80" s="149">
        <v>2026</v>
      </c>
      <c r="E80" s="154" t="s">
        <v>112</v>
      </c>
      <c r="F80" s="33" t="s">
        <v>1</v>
      </c>
      <c r="G80" s="79">
        <f t="shared" si="51"/>
        <v>58879566.359999992</v>
      </c>
      <c r="H80" s="79">
        <f t="shared" ref="H80:M80" si="57">H81+H82</f>
        <v>7491910.1100000003</v>
      </c>
      <c r="I80" s="79">
        <f t="shared" si="57"/>
        <v>8197258.3200000003</v>
      </c>
      <c r="J80" s="79">
        <f t="shared" si="57"/>
        <v>9068220.6600000001</v>
      </c>
      <c r="K80" s="79">
        <f t="shared" si="57"/>
        <v>11356959.460000001</v>
      </c>
      <c r="L80" s="79">
        <f t="shared" si="57"/>
        <v>12960818.66</v>
      </c>
      <c r="M80" s="79">
        <f t="shared" si="57"/>
        <v>9804399.1500000004</v>
      </c>
      <c r="N80" s="79">
        <f t="shared" ref="N80" si="58">N81+N82</f>
        <v>10272576.23</v>
      </c>
      <c r="O80" s="120" t="s">
        <v>35</v>
      </c>
      <c r="P80" s="120" t="s">
        <v>35</v>
      </c>
      <c r="Q80" s="120" t="s">
        <v>35</v>
      </c>
      <c r="R80" s="120" t="s">
        <v>35</v>
      </c>
      <c r="S80" s="120" t="s">
        <v>35</v>
      </c>
      <c r="T80" s="120" t="s">
        <v>35</v>
      </c>
      <c r="U80" s="120" t="s">
        <v>35</v>
      </c>
      <c r="V80" s="120" t="s">
        <v>35</v>
      </c>
      <c r="W80" s="120" t="s">
        <v>35</v>
      </c>
      <c r="X80" s="120" t="s">
        <v>35</v>
      </c>
      <c r="Y80" s="3"/>
      <c r="Z80" s="3"/>
    </row>
    <row r="81" spans="1:26" s="4" customFormat="1" ht="19.5" customHeight="1">
      <c r="A81" s="146"/>
      <c r="B81" s="213"/>
      <c r="C81" s="149"/>
      <c r="D81" s="149"/>
      <c r="E81" s="155"/>
      <c r="F81" s="34" t="s">
        <v>89</v>
      </c>
      <c r="G81" s="79">
        <f t="shared" si="51"/>
        <v>58849263.359999992</v>
      </c>
      <c r="H81" s="79">
        <f t="shared" ref="H81:M82" si="59">H84+H87</f>
        <v>7491910.1100000003</v>
      </c>
      <c r="I81" s="79">
        <f t="shared" si="59"/>
        <v>8197258.3200000003</v>
      </c>
      <c r="J81" s="79">
        <f>J84+J87+J90</f>
        <v>9037917.6600000001</v>
      </c>
      <c r="K81" s="79">
        <f t="shared" si="59"/>
        <v>11356959.460000001</v>
      </c>
      <c r="L81" s="79">
        <f t="shared" si="59"/>
        <v>12960818.66</v>
      </c>
      <c r="M81" s="79">
        <f t="shared" si="59"/>
        <v>9804399.1500000004</v>
      </c>
      <c r="N81" s="79">
        <f t="shared" ref="N81" si="60">N84+N87</f>
        <v>10272576.23</v>
      </c>
      <c r="O81" s="120"/>
      <c r="P81" s="120"/>
      <c r="Q81" s="120"/>
      <c r="R81" s="120"/>
      <c r="S81" s="120"/>
      <c r="T81" s="120"/>
      <c r="U81" s="120"/>
      <c r="V81" s="120"/>
      <c r="W81" s="120"/>
      <c r="X81" s="120"/>
      <c r="Y81" s="3"/>
      <c r="Z81" s="3"/>
    </row>
    <row r="82" spans="1:26" s="4" customFormat="1" ht="60.75" customHeight="1">
      <c r="A82" s="146"/>
      <c r="B82" s="213"/>
      <c r="C82" s="149"/>
      <c r="D82" s="149"/>
      <c r="E82" s="204"/>
      <c r="F82" s="35" t="s">
        <v>90</v>
      </c>
      <c r="G82" s="79">
        <f t="shared" si="51"/>
        <v>30303</v>
      </c>
      <c r="H82" s="79">
        <f t="shared" si="59"/>
        <v>0</v>
      </c>
      <c r="I82" s="79">
        <f t="shared" si="59"/>
        <v>0</v>
      </c>
      <c r="J82" s="79">
        <f>J85+J88+J91</f>
        <v>30303</v>
      </c>
      <c r="K82" s="79">
        <f t="shared" si="59"/>
        <v>0</v>
      </c>
      <c r="L82" s="79">
        <f t="shared" si="59"/>
        <v>0</v>
      </c>
      <c r="M82" s="79">
        <f t="shared" si="59"/>
        <v>0</v>
      </c>
      <c r="N82" s="79">
        <f t="shared" ref="N82" si="61">N85+N88</f>
        <v>0</v>
      </c>
      <c r="O82" s="120"/>
      <c r="P82" s="120"/>
      <c r="Q82" s="120"/>
      <c r="R82" s="120"/>
      <c r="S82" s="120"/>
      <c r="T82" s="120"/>
      <c r="U82" s="120"/>
      <c r="V82" s="120"/>
      <c r="W82" s="120"/>
      <c r="X82" s="120"/>
      <c r="Y82" s="3"/>
      <c r="Z82" s="3"/>
    </row>
    <row r="83" spans="1:26" s="4" customFormat="1" ht="27.75" customHeight="1">
      <c r="A83" s="146" t="s">
        <v>8</v>
      </c>
      <c r="B83" s="214" t="s">
        <v>58</v>
      </c>
      <c r="C83" s="149">
        <v>2020</v>
      </c>
      <c r="D83" s="149">
        <v>2026</v>
      </c>
      <c r="E83" s="154" t="s">
        <v>112</v>
      </c>
      <c r="F83" s="33" t="s">
        <v>1</v>
      </c>
      <c r="G83" s="79">
        <f t="shared" si="51"/>
        <v>58840263.359999992</v>
      </c>
      <c r="H83" s="21">
        <f t="shared" ref="H83:M83" si="62">H84+H85</f>
        <v>7491910.1100000003</v>
      </c>
      <c r="I83" s="21">
        <f t="shared" si="62"/>
        <v>8188258.3200000003</v>
      </c>
      <c r="J83" s="21">
        <f t="shared" si="62"/>
        <v>9037917.6600000001</v>
      </c>
      <c r="K83" s="21">
        <f t="shared" si="62"/>
        <v>11356959.460000001</v>
      </c>
      <c r="L83" s="21">
        <f t="shared" si="62"/>
        <v>12960818.66</v>
      </c>
      <c r="M83" s="21">
        <f t="shared" si="62"/>
        <v>9804399.1500000004</v>
      </c>
      <c r="N83" s="21">
        <f t="shared" ref="N83" si="63">N84+N85</f>
        <v>10272576.23</v>
      </c>
      <c r="O83" s="169" t="s">
        <v>74</v>
      </c>
      <c r="P83" s="121" t="s">
        <v>75</v>
      </c>
      <c r="Q83" s="121" t="s">
        <v>35</v>
      </c>
      <c r="R83" s="121">
        <v>9.5</v>
      </c>
      <c r="S83" s="121">
        <v>9.5</v>
      </c>
      <c r="T83" s="121">
        <v>9.5</v>
      </c>
      <c r="U83" s="121">
        <v>9.5</v>
      </c>
      <c r="V83" s="121">
        <v>9.5</v>
      </c>
      <c r="W83" s="121">
        <v>9.5</v>
      </c>
      <c r="X83" s="121">
        <v>9.5</v>
      </c>
      <c r="Y83" s="3"/>
      <c r="Z83" s="3"/>
    </row>
    <row r="84" spans="1:26" s="4" customFormat="1" ht="18.75" customHeight="1">
      <c r="A84" s="146"/>
      <c r="B84" s="214"/>
      <c r="C84" s="149"/>
      <c r="D84" s="149"/>
      <c r="E84" s="155"/>
      <c r="F84" s="34" t="s">
        <v>89</v>
      </c>
      <c r="G84" s="79">
        <f t="shared" si="51"/>
        <v>58840263.359999992</v>
      </c>
      <c r="H84" s="21">
        <v>7491910.1100000003</v>
      </c>
      <c r="I84" s="21">
        <v>8188258.3200000003</v>
      </c>
      <c r="J84" s="21">
        <v>9037917.6600000001</v>
      </c>
      <c r="K84" s="21">
        <v>11356959.460000001</v>
      </c>
      <c r="L84" s="21">
        <v>12960818.66</v>
      </c>
      <c r="M84" s="21">
        <v>9804399.1500000004</v>
      </c>
      <c r="N84" s="21">
        <v>10272576.23</v>
      </c>
      <c r="O84" s="167"/>
      <c r="P84" s="121"/>
      <c r="Q84" s="121"/>
      <c r="R84" s="121"/>
      <c r="S84" s="121"/>
      <c r="T84" s="121"/>
      <c r="U84" s="121"/>
      <c r="V84" s="121"/>
      <c r="W84" s="121"/>
      <c r="X84" s="121"/>
      <c r="Y84" s="3"/>
      <c r="Z84" s="3"/>
    </row>
    <row r="85" spans="1:26" s="4" customFormat="1" ht="29.25" customHeight="1">
      <c r="A85" s="146"/>
      <c r="B85" s="214"/>
      <c r="C85" s="149"/>
      <c r="D85" s="149"/>
      <c r="E85" s="204"/>
      <c r="F85" s="35" t="s">
        <v>90</v>
      </c>
      <c r="G85" s="79">
        <f t="shared" si="51"/>
        <v>0</v>
      </c>
      <c r="H85" s="22">
        <v>0</v>
      </c>
      <c r="I85" s="22">
        <v>0</v>
      </c>
      <c r="J85" s="22">
        <v>0</v>
      </c>
      <c r="K85" s="22">
        <v>0</v>
      </c>
      <c r="L85" s="22">
        <v>0</v>
      </c>
      <c r="M85" s="22">
        <v>0</v>
      </c>
      <c r="N85" s="22">
        <v>0</v>
      </c>
      <c r="O85" s="168"/>
      <c r="P85" s="121"/>
      <c r="Q85" s="121"/>
      <c r="R85" s="121"/>
      <c r="S85" s="121"/>
      <c r="T85" s="121"/>
      <c r="U85" s="121"/>
      <c r="V85" s="121"/>
      <c r="W85" s="121"/>
      <c r="X85" s="121"/>
      <c r="Y85" s="3"/>
      <c r="Z85" s="3"/>
    </row>
    <row r="86" spans="1:26" s="4" customFormat="1" ht="27.75" customHeight="1">
      <c r="A86" s="146" t="s">
        <v>172</v>
      </c>
      <c r="B86" s="214" t="s">
        <v>162</v>
      </c>
      <c r="C86" s="149">
        <v>2020</v>
      </c>
      <c r="D86" s="149">
        <v>2026</v>
      </c>
      <c r="E86" s="154" t="s">
        <v>112</v>
      </c>
      <c r="F86" s="33" t="s">
        <v>1</v>
      </c>
      <c r="G86" s="79">
        <f t="shared" ref="G86:G91" si="64">H86+I86+J86+K86+L86+M86</f>
        <v>9000</v>
      </c>
      <c r="H86" s="21">
        <f t="shared" ref="H86:M86" si="65">H87+H88</f>
        <v>0</v>
      </c>
      <c r="I86" s="21">
        <f t="shared" si="65"/>
        <v>9000</v>
      </c>
      <c r="J86" s="21">
        <f t="shared" si="65"/>
        <v>0</v>
      </c>
      <c r="K86" s="21">
        <f t="shared" si="65"/>
        <v>0</v>
      </c>
      <c r="L86" s="21">
        <f t="shared" si="65"/>
        <v>0</v>
      </c>
      <c r="M86" s="21">
        <f t="shared" si="65"/>
        <v>0</v>
      </c>
      <c r="N86" s="21">
        <f t="shared" ref="N86" si="66">N87+N88</f>
        <v>0</v>
      </c>
      <c r="O86" s="122" t="s">
        <v>163</v>
      </c>
      <c r="P86" s="122" t="s">
        <v>78</v>
      </c>
      <c r="Q86" s="122" t="s">
        <v>35</v>
      </c>
      <c r="R86" s="122" t="s">
        <v>35</v>
      </c>
      <c r="S86" s="92">
        <v>16.7</v>
      </c>
      <c r="T86" s="92">
        <v>25</v>
      </c>
      <c r="U86" s="122" t="s">
        <v>35</v>
      </c>
      <c r="V86" s="122" t="s">
        <v>35</v>
      </c>
      <c r="W86" s="122" t="s">
        <v>35</v>
      </c>
      <c r="X86" s="122" t="s">
        <v>35</v>
      </c>
      <c r="Y86" s="3"/>
      <c r="Z86" s="3"/>
    </row>
    <row r="87" spans="1:26" s="4" customFormat="1" ht="18.75" customHeight="1">
      <c r="A87" s="146"/>
      <c r="B87" s="214"/>
      <c r="C87" s="149"/>
      <c r="D87" s="149"/>
      <c r="E87" s="155"/>
      <c r="F87" s="34" t="s">
        <v>89</v>
      </c>
      <c r="G87" s="79">
        <f t="shared" si="64"/>
        <v>9000</v>
      </c>
      <c r="H87" s="21">
        <v>0</v>
      </c>
      <c r="I87" s="21">
        <v>9000</v>
      </c>
      <c r="J87" s="21">
        <v>0</v>
      </c>
      <c r="K87" s="21">
        <v>0</v>
      </c>
      <c r="L87" s="21">
        <v>0</v>
      </c>
      <c r="M87" s="21">
        <v>0</v>
      </c>
      <c r="N87" s="21">
        <v>0</v>
      </c>
      <c r="O87" s="119"/>
      <c r="P87" s="119"/>
      <c r="Q87" s="119"/>
      <c r="R87" s="119"/>
      <c r="S87" s="119"/>
      <c r="T87" s="119"/>
      <c r="U87" s="119"/>
      <c r="V87" s="119"/>
      <c r="W87" s="119"/>
      <c r="X87" s="119"/>
      <c r="Y87" s="3"/>
      <c r="Z87" s="3"/>
    </row>
    <row r="88" spans="1:26" s="4" customFormat="1" ht="48" customHeight="1">
      <c r="A88" s="146"/>
      <c r="B88" s="214"/>
      <c r="C88" s="149"/>
      <c r="D88" s="149"/>
      <c r="E88" s="204"/>
      <c r="F88" s="35" t="s">
        <v>90</v>
      </c>
      <c r="G88" s="79">
        <f t="shared" si="64"/>
        <v>0</v>
      </c>
      <c r="H88" s="22">
        <v>0</v>
      </c>
      <c r="I88" s="22">
        <v>0</v>
      </c>
      <c r="J88" s="22">
        <v>0</v>
      </c>
      <c r="K88" s="22">
        <v>0</v>
      </c>
      <c r="L88" s="22">
        <v>0</v>
      </c>
      <c r="M88" s="22">
        <v>0</v>
      </c>
      <c r="N88" s="22">
        <v>0</v>
      </c>
      <c r="O88" s="119"/>
      <c r="P88" s="119"/>
      <c r="Q88" s="119"/>
      <c r="R88" s="119"/>
      <c r="S88" s="119"/>
      <c r="T88" s="119"/>
      <c r="U88" s="119"/>
      <c r="V88" s="119"/>
      <c r="W88" s="119"/>
      <c r="X88" s="119"/>
      <c r="Y88" s="3"/>
      <c r="Z88" s="3"/>
    </row>
    <row r="89" spans="1:26" s="4" customFormat="1" ht="27.75" customHeight="1">
      <c r="A89" s="146" t="s">
        <v>173</v>
      </c>
      <c r="B89" s="214" t="s">
        <v>174</v>
      </c>
      <c r="C89" s="149">
        <v>2020</v>
      </c>
      <c r="D89" s="149">
        <v>2026</v>
      </c>
      <c r="E89" s="154" t="s">
        <v>112</v>
      </c>
      <c r="F89" s="33" t="s">
        <v>1</v>
      </c>
      <c r="G89" s="79">
        <f t="shared" si="64"/>
        <v>39303</v>
      </c>
      <c r="H89" s="21">
        <f t="shared" ref="H89:M89" si="67">H90+H91</f>
        <v>0</v>
      </c>
      <c r="I89" s="21">
        <f t="shared" si="67"/>
        <v>9000</v>
      </c>
      <c r="J89" s="21">
        <f t="shared" si="67"/>
        <v>30303</v>
      </c>
      <c r="K89" s="21">
        <f t="shared" si="67"/>
        <v>0</v>
      </c>
      <c r="L89" s="21">
        <f t="shared" si="67"/>
        <v>0</v>
      </c>
      <c r="M89" s="21">
        <f t="shared" si="67"/>
        <v>0</v>
      </c>
      <c r="N89" s="21">
        <f t="shared" ref="N89" si="68">N90+N91</f>
        <v>0</v>
      </c>
      <c r="O89" s="119"/>
      <c r="P89" s="119" t="s">
        <v>75</v>
      </c>
      <c r="Q89" s="119" t="s">
        <v>35</v>
      </c>
      <c r="R89" s="119" t="s">
        <v>35</v>
      </c>
      <c r="S89" s="119"/>
      <c r="T89" s="119"/>
      <c r="U89" s="119" t="s">
        <v>35</v>
      </c>
      <c r="V89" s="119" t="s">
        <v>35</v>
      </c>
      <c r="W89" s="119" t="s">
        <v>35</v>
      </c>
      <c r="X89" s="119" t="s">
        <v>35</v>
      </c>
      <c r="Y89" s="3"/>
      <c r="Z89" s="3"/>
    </row>
    <row r="90" spans="1:26" s="4" customFormat="1" ht="18.75" customHeight="1">
      <c r="A90" s="146"/>
      <c r="B90" s="214"/>
      <c r="C90" s="149"/>
      <c r="D90" s="149"/>
      <c r="E90" s="155"/>
      <c r="F90" s="34" t="s">
        <v>89</v>
      </c>
      <c r="G90" s="79">
        <f t="shared" si="64"/>
        <v>9000</v>
      </c>
      <c r="H90" s="21">
        <v>0</v>
      </c>
      <c r="I90" s="21">
        <v>9000</v>
      </c>
      <c r="J90" s="21">
        <v>0</v>
      </c>
      <c r="K90" s="21">
        <v>0</v>
      </c>
      <c r="L90" s="21">
        <v>0</v>
      </c>
      <c r="M90" s="21">
        <v>0</v>
      </c>
      <c r="N90" s="21">
        <v>0</v>
      </c>
      <c r="O90" s="119"/>
      <c r="P90" s="119"/>
      <c r="Q90" s="119"/>
      <c r="R90" s="119"/>
      <c r="S90" s="119"/>
      <c r="T90" s="119"/>
      <c r="U90" s="119"/>
      <c r="V90" s="119"/>
      <c r="W90" s="119"/>
      <c r="X90" s="119"/>
      <c r="Y90" s="3"/>
      <c r="Z90" s="3"/>
    </row>
    <row r="91" spans="1:26" s="4" customFormat="1" ht="63.75" customHeight="1">
      <c r="A91" s="146"/>
      <c r="B91" s="214"/>
      <c r="C91" s="149"/>
      <c r="D91" s="149"/>
      <c r="E91" s="204"/>
      <c r="F91" s="35" t="s">
        <v>90</v>
      </c>
      <c r="G91" s="79">
        <f t="shared" si="64"/>
        <v>30303</v>
      </c>
      <c r="H91" s="22">
        <v>0</v>
      </c>
      <c r="I91" s="22">
        <v>0</v>
      </c>
      <c r="J91" s="22">
        <v>30303</v>
      </c>
      <c r="K91" s="22">
        <v>0</v>
      </c>
      <c r="L91" s="22">
        <v>0</v>
      </c>
      <c r="M91" s="22">
        <v>0</v>
      </c>
      <c r="N91" s="22">
        <v>0</v>
      </c>
      <c r="O91" s="123"/>
      <c r="P91" s="123"/>
      <c r="Q91" s="123"/>
      <c r="R91" s="123"/>
      <c r="S91" s="110"/>
      <c r="T91" s="110"/>
      <c r="U91" s="123"/>
      <c r="V91" s="123"/>
      <c r="W91" s="123"/>
      <c r="X91" s="123"/>
      <c r="Y91" s="3"/>
      <c r="Z91" s="3"/>
    </row>
    <row r="92" spans="1:26" s="4" customFormat="1" ht="33.75" customHeight="1">
      <c r="A92" s="146" t="s">
        <v>63</v>
      </c>
      <c r="B92" s="266" t="s">
        <v>50</v>
      </c>
      <c r="C92" s="149">
        <v>2020</v>
      </c>
      <c r="D92" s="149">
        <v>2026</v>
      </c>
      <c r="E92" s="154" t="s">
        <v>112</v>
      </c>
      <c r="F92" s="33" t="s">
        <v>1</v>
      </c>
      <c r="G92" s="79">
        <f t="shared" si="51"/>
        <v>206146769.84</v>
      </c>
      <c r="H92" s="79">
        <f t="shared" ref="H92:M92" si="69">H93+H94</f>
        <v>30160721.199999999</v>
      </c>
      <c r="I92" s="79">
        <f t="shared" si="69"/>
        <v>30846686</v>
      </c>
      <c r="J92" s="79">
        <f>J93+J94</f>
        <v>33956597.640000001</v>
      </c>
      <c r="K92" s="79">
        <f t="shared" si="69"/>
        <v>38217022</v>
      </c>
      <c r="L92" s="79">
        <f t="shared" si="69"/>
        <v>40536524</v>
      </c>
      <c r="M92" s="79">
        <f t="shared" si="69"/>
        <v>32429219</v>
      </c>
      <c r="N92" s="79">
        <f t="shared" ref="N92" si="70">N93+N94</f>
        <v>32429219</v>
      </c>
      <c r="O92" s="275"/>
      <c r="P92" s="121"/>
      <c r="Q92" s="208" t="s">
        <v>35</v>
      </c>
      <c r="R92" s="121" t="s">
        <v>35</v>
      </c>
      <c r="S92" s="121" t="s">
        <v>35</v>
      </c>
      <c r="T92" s="121" t="s">
        <v>35</v>
      </c>
      <c r="U92" s="121" t="s">
        <v>35</v>
      </c>
      <c r="V92" s="121" t="s">
        <v>35</v>
      </c>
      <c r="W92" s="121" t="s">
        <v>35</v>
      </c>
      <c r="X92" s="121" t="s">
        <v>35</v>
      </c>
      <c r="Y92" s="3"/>
      <c r="Z92" s="3"/>
    </row>
    <row r="93" spans="1:26" s="4" customFormat="1" ht="64.5" customHeight="1">
      <c r="A93" s="146"/>
      <c r="B93" s="267"/>
      <c r="C93" s="149"/>
      <c r="D93" s="149"/>
      <c r="E93" s="155"/>
      <c r="F93" s="34" t="s">
        <v>89</v>
      </c>
      <c r="G93" s="79">
        <f t="shared" si="51"/>
        <v>5152100.84</v>
      </c>
      <c r="H93" s="21">
        <f>H96+H99</f>
        <v>804250.2</v>
      </c>
      <c r="I93" s="21">
        <f t="shared" ref="H93:I94" si="71">I96+I99</f>
        <v>0</v>
      </c>
      <c r="J93" s="21">
        <f>J96+J99+J102</f>
        <v>1741234.64</v>
      </c>
      <c r="K93" s="21">
        <f>K96+K99+K102+K105</f>
        <v>2606616</v>
      </c>
      <c r="L93" s="21">
        <f t="shared" ref="L93:M93" si="72">L96+L99+L102+L105</f>
        <v>0</v>
      </c>
      <c r="M93" s="21">
        <f t="shared" si="72"/>
        <v>0</v>
      </c>
      <c r="N93" s="21">
        <f t="shared" ref="N93" si="73">N96+N99+N102+N105</f>
        <v>0</v>
      </c>
      <c r="O93" s="275"/>
      <c r="P93" s="121"/>
      <c r="Q93" s="209"/>
      <c r="R93" s="121"/>
      <c r="S93" s="121"/>
      <c r="T93" s="121"/>
      <c r="U93" s="121"/>
      <c r="V93" s="121"/>
      <c r="W93" s="121"/>
      <c r="X93" s="121"/>
      <c r="Y93" s="3"/>
      <c r="Z93" s="3"/>
    </row>
    <row r="94" spans="1:26" s="4" customFormat="1" ht="45.75" customHeight="1">
      <c r="A94" s="265"/>
      <c r="B94" s="267"/>
      <c r="C94" s="152"/>
      <c r="D94" s="152"/>
      <c r="E94" s="155"/>
      <c r="F94" s="35" t="s">
        <v>90</v>
      </c>
      <c r="G94" s="79">
        <f t="shared" si="51"/>
        <v>200994669</v>
      </c>
      <c r="H94" s="22">
        <f t="shared" si="71"/>
        <v>29356471</v>
      </c>
      <c r="I94" s="22">
        <f t="shared" si="71"/>
        <v>30846686</v>
      </c>
      <c r="J94" s="21">
        <f>J97+J100+J103</f>
        <v>32215363</v>
      </c>
      <c r="K94" s="21">
        <f>K97+K100+K103+K106</f>
        <v>35610406</v>
      </c>
      <c r="L94" s="21">
        <f t="shared" ref="L94:M94" si="74">L97+L100+L103+L106</f>
        <v>40536524</v>
      </c>
      <c r="M94" s="21">
        <f t="shared" si="74"/>
        <v>32429219</v>
      </c>
      <c r="N94" s="21">
        <f t="shared" ref="N94" si="75">N97+N100+N103+N106</f>
        <v>32429219</v>
      </c>
      <c r="O94" s="275"/>
      <c r="P94" s="124"/>
      <c r="Q94" s="210"/>
      <c r="R94" s="124"/>
      <c r="S94" s="124"/>
      <c r="T94" s="124"/>
      <c r="U94" s="124"/>
      <c r="V94" s="124"/>
      <c r="W94" s="124"/>
      <c r="X94" s="124"/>
      <c r="Y94" s="3"/>
      <c r="Z94" s="3"/>
    </row>
    <row r="95" spans="1:26" s="4" customFormat="1" ht="33" customHeight="1">
      <c r="A95" s="150" t="s">
        <v>168</v>
      </c>
      <c r="B95" s="151" t="s">
        <v>51</v>
      </c>
      <c r="C95" s="148">
        <v>2020</v>
      </c>
      <c r="D95" s="148">
        <v>2026</v>
      </c>
      <c r="E95" s="147" t="s">
        <v>112</v>
      </c>
      <c r="F95" s="73" t="s">
        <v>1</v>
      </c>
      <c r="G95" s="79">
        <f t="shared" si="51"/>
        <v>200994669</v>
      </c>
      <c r="H95" s="79">
        <f t="shared" ref="H95:M95" si="76">H96+H97</f>
        <v>29356471</v>
      </c>
      <c r="I95" s="79">
        <f t="shared" si="76"/>
        <v>30846686</v>
      </c>
      <c r="J95" s="79">
        <f t="shared" si="76"/>
        <v>32215363</v>
      </c>
      <c r="K95" s="79">
        <f t="shared" si="76"/>
        <v>35610406</v>
      </c>
      <c r="L95" s="79">
        <f t="shared" si="76"/>
        <v>40536524</v>
      </c>
      <c r="M95" s="79">
        <f t="shared" si="76"/>
        <v>32429219</v>
      </c>
      <c r="N95" s="79">
        <f>N96+N97</f>
        <v>32429219</v>
      </c>
      <c r="O95" s="169" t="s">
        <v>76</v>
      </c>
      <c r="P95" s="268" t="s">
        <v>71</v>
      </c>
      <c r="Q95" s="156" t="s">
        <v>35</v>
      </c>
      <c r="R95" s="156">
        <v>1.03</v>
      </c>
      <c r="S95" s="156">
        <v>1.0900000000000001</v>
      </c>
      <c r="T95" s="156">
        <v>1.24</v>
      </c>
      <c r="U95" s="156">
        <v>1</v>
      </c>
      <c r="V95" s="156">
        <v>1</v>
      </c>
      <c r="W95" s="125">
        <v>1</v>
      </c>
      <c r="X95" s="125">
        <v>1</v>
      </c>
      <c r="Y95" s="3"/>
      <c r="Z95" s="3"/>
    </row>
    <row r="96" spans="1:26" s="4" customFormat="1" ht="43.5" customHeight="1">
      <c r="A96" s="150"/>
      <c r="B96" s="151"/>
      <c r="C96" s="148"/>
      <c r="D96" s="148"/>
      <c r="E96" s="147"/>
      <c r="F96" s="73" t="s">
        <v>89</v>
      </c>
      <c r="G96" s="79">
        <f t="shared" si="51"/>
        <v>0</v>
      </c>
      <c r="H96" s="23">
        <v>0</v>
      </c>
      <c r="I96" s="23">
        <v>0</v>
      </c>
      <c r="J96" s="23">
        <v>0</v>
      </c>
      <c r="K96" s="23">
        <v>0</v>
      </c>
      <c r="L96" s="23">
        <v>0</v>
      </c>
      <c r="M96" s="23">
        <v>0</v>
      </c>
      <c r="N96" s="23">
        <v>0</v>
      </c>
      <c r="O96" s="167"/>
      <c r="P96" s="269"/>
      <c r="Q96" s="157"/>
      <c r="R96" s="157"/>
      <c r="S96" s="157"/>
      <c r="T96" s="157"/>
      <c r="U96" s="157"/>
      <c r="V96" s="157"/>
      <c r="W96" s="126"/>
      <c r="X96" s="126"/>
      <c r="Y96" s="3"/>
      <c r="Z96" s="3"/>
    </row>
    <row r="97" spans="1:26" s="4" customFormat="1" ht="29.25" customHeight="1">
      <c r="A97" s="150"/>
      <c r="B97" s="151"/>
      <c r="C97" s="148"/>
      <c r="D97" s="148"/>
      <c r="E97" s="147"/>
      <c r="F97" s="73" t="s">
        <v>90</v>
      </c>
      <c r="G97" s="79">
        <f t="shared" si="51"/>
        <v>200994669</v>
      </c>
      <c r="H97" s="23">
        <v>29356471</v>
      </c>
      <c r="I97" s="23">
        <v>30846686</v>
      </c>
      <c r="J97" s="23">
        <v>32215363</v>
      </c>
      <c r="K97" s="23">
        <v>35610406</v>
      </c>
      <c r="L97" s="23">
        <v>40536524</v>
      </c>
      <c r="M97" s="23">
        <v>32429219</v>
      </c>
      <c r="N97" s="23">
        <v>32429219</v>
      </c>
      <c r="O97" s="168"/>
      <c r="P97" s="270"/>
      <c r="Q97" s="158"/>
      <c r="R97" s="158"/>
      <c r="S97" s="158"/>
      <c r="T97" s="158"/>
      <c r="U97" s="158"/>
      <c r="V97" s="158"/>
      <c r="W97" s="127"/>
      <c r="X97" s="127"/>
      <c r="Y97" s="3"/>
      <c r="Z97" s="3"/>
    </row>
    <row r="98" spans="1:26" s="4" customFormat="1" ht="29.25" customHeight="1">
      <c r="A98" s="150" t="s">
        <v>169</v>
      </c>
      <c r="B98" s="147" t="s">
        <v>59</v>
      </c>
      <c r="C98" s="148">
        <v>2020</v>
      </c>
      <c r="D98" s="148">
        <v>2026</v>
      </c>
      <c r="E98" s="151" t="s">
        <v>112</v>
      </c>
      <c r="F98" s="73" t="s">
        <v>1</v>
      </c>
      <c r="G98" s="79">
        <f t="shared" si="51"/>
        <v>804250.2</v>
      </c>
      <c r="H98" s="52">
        <f t="shared" ref="H98:M98" si="77">H99+H100</f>
        <v>804250.2</v>
      </c>
      <c r="I98" s="52">
        <f t="shared" si="77"/>
        <v>0</v>
      </c>
      <c r="J98" s="52">
        <f t="shared" si="77"/>
        <v>0</v>
      </c>
      <c r="K98" s="52">
        <f t="shared" si="77"/>
        <v>0</v>
      </c>
      <c r="L98" s="52">
        <f t="shared" si="77"/>
        <v>0</v>
      </c>
      <c r="M98" s="52">
        <f t="shared" si="77"/>
        <v>0</v>
      </c>
      <c r="N98" s="52">
        <f t="shared" ref="N98" si="78">N99+N100</f>
        <v>0</v>
      </c>
      <c r="O98" s="137" t="s">
        <v>77</v>
      </c>
      <c r="P98" s="128" t="s">
        <v>78</v>
      </c>
      <c r="Q98" s="128" t="s">
        <v>35</v>
      </c>
      <c r="R98" s="128">
        <v>0.03</v>
      </c>
      <c r="S98" s="128" t="s">
        <v>35</v>
      </c>
      <c r="T98" s="128" t="s">
        <v>35</v>
      </c>
      <c r="U98" s="128" t="s">
        <v>35</v>
      </c>
      <c r="V98" s="128" t="s">
        <v>35</v>
      </c>
      <c r="W98" s="128" t="s">
        <v>35</v>
      </c>
      <c r="X98" s="128" t="s">
        <v>35</v>
      </c>
      <c r="Y98" s="3"/>
      <c r="Z98" s="3"/>
    </row>
    <row r="99" spans="1:26" s="4" customFormat="1" ht="16.5" customHeight="1">
      <c r="A99" s="150"/>
      <c r="B99" s="147"/>
      <c r="C99" s="148"/>
      <c r="D99" s="148"/>
      <c r="E99" s="151"/>
      <c r="F99" s="73" t="s">
        <v>89</v>
      </c>
      <c r="G99" s="79">
        <f t="shared" si="51"/>
        <v>804250.2</v>
      </c>
      <c r="H99" s="53">
        <v>804250.2</v>
      </c>
      <c r="I99" s="53">
        <v>0</v>
      </c>
      <c r="J99" s="53">
        <v>0</v>
      </c>
      <c r="K99" s="53">
        <v>0</v>
      </c>
      <c r="L99" s="53">
        <v>0</v>
      </c>
      <c r="M99" s="53">
        <v>0</v>
      </c>
      <c r="N99" s="53">
        <v>0</v>
      </c>
      <c r="O99" s="138"/>
      <c r="P99" s="129"/>
      <c r="Q99" s="129"/>
      <c r="R99" s="129"/>
      <c r="S99" s="129"/>
      <c r="T99" s="129"/>
      <c r="U99" s="129"/>
      <c r="V99" s="129"/>
      <c r="W99" s="129"/>
      <c r="X99" s="129"/>
      <c r="Y99" s="3"/>
      <c r="Z99" s="3"/>
    </row>
    <row r="100" spans="1:26" s="4" customFormat="1" ht="46.5" customHeight="1">
      <c r="A100" s="150"/>
      <c r="B100" s="147"/>
      <c r="C100" s="148"/>
      <c r="D100" s="148"/>
      <c r="E100" s="151"/>
      <c r="F100" s="73" t="s">
        <v>90</v>
      </c>
      <c r="G100" s="79">
        <f t="shared" si="51"/>
        <v>0</v>
      </c>
      <c r="H100" s="53">
        <v>0</v>
      </c>
      <c r="I100" s="53"/>
      <c r="J100" s="53"/>
      <c r="K100" s="53"/>
      <c r="L100" s="53"/>
      <c r="M100" s="53"/>
      <c r="N100" s="53"/>
      <c r="O100" s="138"/>
      <c r="P100" s="130"/>
      <c r="Q100" s="130"/>
      <c r="R100" s="130"/>
      <c r="S100" s="130"/>
      <c r="T100" s="130"/>
      <c r="U100" s="130"/>
      <c r="V100" s="130"/>
      <c r="W100" s="130"/>
      <c r="X100" s="130"/>
      <c r="Y100" s="3"/>
      <c r="Z100" s="3"/>
    </row>
    <row r="101" spans="1:26" s="4" customFormat="1" ht="29.25" customHeight="1">
      <c r="A101" s="150" t="s">
        <v>170</v>
      </c>
      <c r="B101" s="147" t="s">
        <v>171</v>
      </c>
      <c r="C101" s="148">
        <v>2020</v>
      </c>
      <c r="D101" s="148">
        <v>2026</v>
      </c>
      <c r="E101" s="151" t="s">
        <v>112</v>
      </c>
      <c r="F101" s="73" t="s">
        <v>1</v>
      </c>
      <c r="G101" s="79">
        <f t="shared" ref="G101:G106" si="79">H101+I101+J101+K101+L101+M101</f>
        <v>2545484.84</v>
      </c>
      <c r="H101" s="52">
        <f t="shared" ref="H101:M101" si="80">H102+H103</f>
        <v>804250.2</v>
      </c>
      <c r="I101" s="52">
        <f t="shared" si="80"/>
        <v>0</v>
      </c>
      <c r="J101" s="52">
        <f t="shared" si="80"/>
        <v>1741234.64</v>
      </c>
      <c r="K101" s="52">
        <f t="shared" si="80"/>
        <v>0</v>
      </c>
      <c r="L101" s="52">
        <f t="shared" si="80"/>
        <v>0</v>
      </c>
      <c r="M101" s="52">
        <f t="shared" si="80"/>
        <v>0</v>
      </c>
      <c r="N101" s="52">
        <f t="shared" ref="N101" si="81">N102+N103</f>
        <v>0</v>
      </c>
      <c r="O101" s="138"/>
      <c r="P101" s="128" t="s">
        <v>78</v>
      </c>
      <c r="Q101" s="128" t="s">
        <v>35</v>
      </c>
      <c r="R101" s="128" t="s">
        <v>35</v>
      </c>
      <c r="S101" s="128" t="s">
        <v>35</v>
      </c>
      <c r="T101" s="128">
        <v>0.01</v>
      </c>
      <c r="U101" s="128">
        <v>0.01</v>
      </c>
      <c r="V101" s="128">
        <v>0.01</v>
      </c>
      <c r="W101" s="128">
        <v>0.01</v>
      </c>
      <c r="X101" s="128">
        <v>0.01</v>
      </c>
      <c r="Y101" s="3"/>
      <c r="Z101" s="3"/>
    </row>
    <row r="102" spans="1:26" s="4" customFormat="1" ht="16.5" customHeight="1">
      <c r="A102" s="150"/>
      <c r="B102" s="147"/>
      <c r="C102" s="148"/>
      <c r="D102" s="148"/>
      <c r="E102" s="151"/>
      <c r="F102" s="73" t="s">
        <v>89</v>
      </c>
      <c r="G102" s="79">
        <f t="shared" si="79"/>
        <v>2545484.84</v>
      </c>
      <c r="H102" s="53">
        <v>804250.2</v>
      </c>
      <c r="I102" s="53">
        <v>0</v>
      </c>
      <c r="J102" s="53">
        <v>1741234.64</v>
      </c>
      <c r="K102" s="53">
        <v>0</v>
      </c>
      <c r="L102" s="53">
        <v>0</v>
      </c>
      <c r="M102" s="53">
        <v>0</v>
      </c>
      <c r="N102" s="53">
        <v>0</v>
      </c>
      <c r="O102" s="138"/>
      <c r="P102" s="129"/>
      <c r="Q102" s="129"/>
      <c r="R102" s="129"/>
      <c r="S102" s="129"/>
      <c r="T102" s="129"/>
      <c r="U102" s="129"/>
      <c r="V102" s="129"/>
      <c r="W102" s="129"/>
      <c r="X102" s="129"/>
      <c r="Y102" s="3"/>
      <c r="Z102" s="3"/>
    </row>
    <row r="103" spans="1:26" s="4" customFormat="1" ht="153" customHeight="1">
      <c r="A103" s="150"/>
      <c r="B103" s="147"/>
      <c r="C103" s="148"/>
      <c r="D103" s="148"/>
      <c r="E103" s="151"/>
      <c r="F103" s="73" t="s">
        <v>90</v>
      </c>
      <c r="G103" s="79">
        <f t="shared" si="79"/>
        <v>0</v>
      </c>
      <c r="H103" s="53">
        <v>0</v>
      </c>
      <c r="I103" s="53"/>
      <c r="J103" s="53"/>
      <c r="K103" s="53"/>
      <c r="L103" s="53"/>
      <c r="M103" s="53"/>
      <c r="N103" s="53"/>
      <c r="O103" s="139"/>
      <c r="P103" s="130"/>
      <c r="Q103" s="130"/>
      <c r="R103" s="130"/>
      <c r="S103" s="130"/>
      <c r="T103" s="130"/>
      <c r="U103" s="130"/>
      <c r="V103" s="130"/>
      <c r="W103" s="130"/>
      <c r="X103" s="130"/>
      <c r="Y103" s="3"/>
      <c r="Z103" s="3"/>
    </row>
    <row r="104" spans="1:26" s="4" customFormat="1" ht="29.25" customHeight="1">
      <c r="A104" s="150" t="s">
        <v>197</v>
      </c>
      <c r="B104" s="147" t="s">
        <v>198</v>
      </c>
      <c r="C104" s="148">
        <v>2020</v>
      </c>
      <c r="D104" s="148">
        <v>2026</v>
      </c>
      <c r="E104" s="151" t="s">
        <v>112</v>
      </c>
      <c r="F104" s="73" t="s">
        <v>1</v>
      </c>
      <c r="G104" s="79">
        <f t="shared" si="79"/>
        <v>2606616</v>
      </c>
      <c r="H104" s="52">
        <f t="shared" ref="H104:M104" si="82">H105+H106</f>
        <v>0</v>
      </c>
      <c r="I104" s="52">
        <f t="shared" si="82"/>
        <v>0</v>
      </c>
      <c r="J104" s="52">
        <f t="shared" si="82"/>
        <v>0</v>
      </c>
      <c r="K104" s="52">
        <f t="shared" si="82"/>
        <v>2606616</v>
      </c>
      <c r="L104" s="52">
        <f t="shared" si="82"/>
        <v>0</v>
      </c>
      <c r="M104" s="52">
        <f t="shared" si="82"/>
        <v>0</v>
      </c>
      <c r="N104" s="52">
        <f t="shared" ref="N104" si="83">N105+N106</f>
        <v>0</v>
      </c>
      <c r="O104" s="137" t="s">
        <v>199</v>
      </c>
      <c r="P104" s="128" t="s">
        <v>78</v>
      </c>
      <c r="Q104" s="128" t="s">
        <v>35</v>
      </c>
      <c r="R104" s="128" t="s">
        <v>35</v>
      </c>
      <c r="S104" s="128" t="s">
        <v>35</v>
      </c>
      <c r="T104" s="128" t="s">
        <v>35</v>
      </c>
      <c r="U104" s="128">
        <v>100</v>
      </c>
      <c r="V104" s="128" t="s">
        <v>35</v>
      </c>
      <c r="W104" s="128" t="s">
        <v>35</v>
      </c>
      <c r="X104" s="128" t="s">
        <v>35</v>
      </c>
      <c r="Y104" s="3"/>
      <c r="Z104" s="3"/>
    </row>
    <row r="105" spans="1:26" s="4" customFormat="1" ht="16.5" customHeight="1">
      <c r="A105" s="150"/>
      <c r="B105" s="147"/>
      <c r="C105" s="148"/>
      <c r="D105" s="148"/>
      <c r="E105" s="151"/>
      <c r="F105" s="73" t="s">
        <v>89</v>
      </c>
      <c r="G105" s="79">
        <f t="shared" si="79"/>
        <v>2606616</v>
      </c>
      <c r="H105" s="53">
        <v>0</v>
      </c>
      <c r="I105" s="53">
        <v>0</v>
      </c>
      <c r="J105" s="53">
        <v>0</v>
      </c>
      <c r="K105" s="53">
        <v>2606616</v>
      </c>
      <c r="L105" s="53">
        <v>0</v>
      </c>
      <c r="M105" s="53">
        <v>0</v>
      </c>
      <c r="N105" s="53">
        <v>0</v>
      </c>
      <c r="O105" s="138"/>
      <c r="P105" s="129"/>
      <c r="Q105" s="129"/>
      <c r="R105" s="129"/>
      <c r="S105" s="129"/>
      <c r="T105" s="129"/>
      <c r="U105" s="129"/>
      <c r="V105" s="129"/>
      <c r="W105" s="129"/>
      <c r="X105" s="129"/>
      <c r="Y105" s="3"/>
      <c r="Z105" s="3"/>
    </row>
    <row r="106" spans="1:26" s="4" customFormat="1" ht="132.75" customHeight="1">
      <c r="A106" s="150"/>
      <c r="B106" s="147"/>
      <c r="C106" s="148"/>
      <c r="D106" s="148"/>
      <c r="E106" s="151"/>
      <c r="F106" s="73" t="s">
        <v>90</v>
      </c>
      <c r="G106" s="79">
        <f t="shared" si="79"/>
        <v>0</v>
      </c>
      <c r="H106" s="53">
        <v>0</v>
      </c>
      <c r="I106" s="53"/>
      <c r="J106" s="53"/>
      <c r="K106" s="53"/>
      <c r="L106" s="53"/>
      <c r="M106" s="53"/>
      <c r="N106" s="53"/>
      <c r="O106" s="139"/>
      <c r="P106" s="130"/>
      <c r="Q106" s="130"/>
      <c r="R106" s="130"/>
      <c r="S106" s="130"/>
      <c r="T106" s="130"/>
      <c r="U106" s="130"/>
      <c r="V106" s="130"/>
      <c r="W106" s="130"/>
      <c r="X106" s="130"/>
      <c r="Y106" s="3"/>
      <c r="Z106" s="3"/>
    </row>
    <row r="107" spans="1:26" s="4" customFormat="1" ht="12.75" customHeight="1">
      <c r="A107" s="147" t="s">
        <v>13</v>
      </c>
      <c r="B107" s="292"/>
      <c r="C107" s="148">
        <v>2020</v>
      </c>
      <c r="D107" s="148">
        <v>2026</v>
      </c>
      <c r="E107" s="258" t="s">
        <v>35</v>
      </c>
      <c r="F107" s="73" t="s">
        <v>1</v>
      </c>
      <c r="G107" s="79">
        <f t="shared" si="51"/>
        <v>265026336.19999999</v>
      </c>
      <c r="H107" s="23">
        <f t="shared" ref="H107:M107" si="84">H108+H109+H110</f>
        <v>37652631.310000002</v>
      </c>
      <c r="I107" s="23">
        <f t="shared" si="84"/>
        <v>39043944.32</v>
      </c>
      <c r="J107" s="23">
        <f t="shared" si="84"/>
        <v>43024818.299999997</v>
      </c>
      <c r="K107" s="23">
        <f t="shared" si="84"/>
        <v>49573981.460000001</v>
      </c>
      <c r="L107" s="23">
        <f t="shared" si="84"/>
        <v>53497342.659999996</v>
      </c>
      <c r="M107" s="23">
        <f t="shared" si="84"/>
        <v>42233618.149999999</v>
      </c>
      <c r="N107" s="23">
        <f t="shared" ref="N107" si="85">N108+N109+N110</f>
        <v>42701795.230000004</v>
      </c>
      <c r="O107" s="205" t="s">
        <v>35</v>
      </c>
      <c r="P107" s="112" t="s">
        <v>35</v>
      </c>
      <c r="Q107" s="112" t="s">
        <v>35</v>
      </c>
      <c r="R107" s="112" t="s">
        <v>35</v>
      </c>
      <c r="S107" s="112" t="s">
        <v>35</v>
      </c>
      <c r="T107" s="112" t="s">
        <v>35</v>
      </c>
      <c r="U107" s="112" t="s">
        <v>35</v>
      </c>
      <c r="V107" s="112" t="s">
        <v>35</v>
      </c>
      <c r="W107" s="112" t="s">
        <v>35</v>
      </c>
      <c r="X107" s="112" t="s">
        <v>35</v>
      </c>
      <c r="Y107" s="3"/>
      <c r="Z107" s="3"/>
    </row>
    <row r="108" spans="1:26" s="4" customFormat="1" ht="21.75" customHeight="1">
      <c r="A108" s="292"/>
      <c r="B108" s="292"/>
      <c r="C108" s="148"/>
      <c r="D108" s="148"/>
      <c r="E108" s="259"/>
      <c r="F108" s="73" t="s">
        <v>89</v>
      </c>
      <c r="G108" s="79">
        <f t="shared" si="51"/>
        <v>64001364.199999996</v>
      </c>
      <c r="H108" s="23">
        <f t="shared" ref="H108:M109" si="86">H81+H93</f>
        <v>8296160.3100000005</v>
      </c>
      <c r="I108" s="23">
        <f t="shared" si="86"/>
        <v>8197258.3200000003</v>
      </c>
      <c r="J108" s="23">
        <f t="shared" si="86"/>
        <v>10779152.300000001</v>
      </c>
      <c r="K108" s="23">
        <f t="shared" si="86"/>
        <v>13963575.460000001</v>
      </c>
      <c r="L108" s="23">
        <f t="shared" si="86"/>
        <v>12960818.66</v>
      </c>
      <c r="M108" s="23">
        <f t="shared" si="86"/>
        <v>9804399.1500000004</v>
      </c>
      <c r="N108" s="23">
        <f t="shared" ref="N108" si="87">N81+N93</f>
        <v>10272576.23</v>
      </c>
      <c r="O108" s="206"/>
      <c r="P108" s="113"/>
      <c r="Q108" s="113"/>
      <c r="R108" s="113"/>
      <c r="S108" s="113"/>
      <c r="T108" s="113"/>
      <c r="U108" s="113"/>
      <c r="V108" s="113"/>
      <c r="W108" s="113"/>
      <c r="X108" s="113"/>
      <c r="Y108" s="3"/>
      <c r="Z108" s="3"/>
    </row>
    <row r="109" spans="1:26" s="4" customFormat="1" ht="18" customHeight="1">
      <c r="A109" s="292"/>
      <c r="B109" s="292"/>
      <c r="C109" s="148"/>
      <c r="D109" s="148"/>
      <c r="E109" s="259"/>
      <c r="F109" s="73" t="s">
        <v>90</v>
      </c>
      <c r="G109" s="79">
        <f t="shared" si="51"/>
        <v>201024972</v>
      </c>
      <c r="H109" s="23">
        <f t="shared" si="86"/>
        <v>29356471</v>
      </c>
      <c r="I109" s="23">
        <f t="shared" si="86"/>
        <v>30846686</v>
      </c>
      <c r="J109" s="23">
        <f t="shared" si="86"/>
        <v>32245666</v>
      </c>
      <c r="K109" s="23">
        <f t="shared" si="86"/>
        <v>35610406</v>
      </c>
      <c r="L109" s="23">
        <f t="shared" si="86"/>
        <v>40536524</v>
      </c>
      <c r="M109" s="23">
        <f t="shared" si="86"/>
        <v>32429219</v>
      </c>
      <c r="N109" s="23">
        <f t="shared" ref="N109" si="88">N82+N94</f>
        <v>32429219</v>
      </c>
      <c r="O109" s="206"/>
      <c r="P109" s="113"/>
      <c r="Q109" s="113"/>
      <c r="R109" s="113"/>
      <c r="S109" s="113"/>
      <c r="T109" s="113"/>
      <c r="U109" s="113"/>
      <c r="V109" s="113"/>
      <c r="W109" s="113"/>
      <c r="X109" s="113"/>
      <c r="Y109" s="3"/>
      <c r="Z109" s="3"/>
    </row>
    <row r="110" spans="1:26" s="4" customFormat="1" ht="20.25" customHeight="1">
      <c r="A110" s="292"/>
      <c r="B110" s="292"/>
      <c r="C110" s="153"/>
      <c r="D110" s="153"/>
      <c r="E110" s="259"/>
      <c r="F110" s="73" t="s">
        <v>95</v>
      </c>
      <c r="G110" s="23">
        <v>0</v>
      </c>
      <c r="H110" s="23">
        <v>0</v>
      </c>
      <c r="I110" s="23">
        <v>0</v>
      </c>
      <c r="J110" s="23">
        <v>0</v>
      </c>
      <c r="K110" s="23">
        <v>0</v>
      </c>
      <c r="L110" s="23">
        <v>0</v>
      </c>
      <c r="M110" s="23">
        <v>0</v>
      </c>
      <c r="N110" s="23">
        <v>0</v>
      </c>
      <c r="O110" s="207"/>
      <c r="P110" s="114"/>
      <c r="Q110" s="114"/>
      <c r="R110" s="114"/>
      <c r="S110" s="114"/>
      <c r="T110" s="114"/>
      <c r="U110" s="114"/>
      <c r="V110" s="114"/>
      <c r="W110" s="114"/>
      <c r="X110" s="114"/>
      <c r="Y110" s="3"/>
      <c r="Z110" s="3"/>
    </row>
    <row r="111" spans="1:26" s="6" customFormat="1" ht="13.5" customHeight="1">
      <c r="A111" s="257" t="s">
        <v>166</v>
      </c>
      <c r="B111" s="257"/>
      <c r="C111" s="257"/>
      <c r="D111" s="257"/>
      <c r="E111" s="257"/>
      <c r="F111" s="257"/>
      <c r="G111" s="257"/>
      <c r="H111" s="257"/>
      <c r="I111" s="257"/>
      <c r="J111" s="257"/>
      <c r="K111" s="257"/>
      <c r="L111" s="257"/>
      <c r="M111" s="257"/>
      <c r="N111" s="257"/>
      <c r="O111" s="257"/>
      <c r="P111" s="257"/>
      <c r="Q111" s="257"/>
      <c r="R111" s="257"/>
      <c r="S111" s="257"/>
      <c r="T111" s="257"/>
      <c r="U111" s="24"/>
      <c r="V111" s="24"/>
      <c r="W111" s="24"/>
      <c r="X111" s="24"/>
      <c r="Y111" s="5"/>
      <c r="Z111" s="5"/>
    </row>
    <row r="112" spans="1:26" s="8" customFormat="1" ht="13.5" customHeight="1">
      <c r="A112" s="260" t="s">
        <v>113</v>
      </c>
      <c r="B112" s="261"/>
      <c r="C112" s="200">
        <v>2020</v>
      </c>
      <c r="D112" s="200">
        <v>2026</v>
      </c>
      <c r="E112" s="200" t="s">
        <v>35</v>
      </c>
      <c r="F112" s="200" t="s">
        <v>35</v>
      </c>
      <c r="G112" s="246" t="s">
        <v>35</v>
      </c>
      <c r="H112" s="246" t="s">
        <v>35</v>
      </c>
      <c r="I112" s="246" t="s">
        <v>35</v>
      </c>
      <c r="J112" s="246" t="s">
        <v>35</v>
      </c>
      <c r="K112" s="246" t="s">
        <v>35</v>
      </c>
      <c r="L112" s="246" t="s">
        <v>35</v>
      </c>
      <c r="M112" s="246" t="s">
        <v>35</v>
      </c>
      <c r="N112" s="246" t="s">
        <v>35</v>
      </c>
      <c r="O112" s="110" t="s">
        <v>35</v>
      </c>
      <c r="P112" s="110" t="s">
        <v>35</v>
      </c>
      <c r="Q112" s="110" t="s">
        <v>35</v>
      </c>
      <c r="R112" s="110" t="s">
        <v>35</v>
      </c>
      <c r="S112" s="110" t="s">
        <v>35</v>
      </c>
      <c r="T112" s="110" t="s">
        <v>35</v>
      </c>
      <c r="U112" s="110" t="s">
        <v>35</v>
      </c>
      <c r="V112" s="110" t="s">
        <v>35</v>
      </c>
      <c r="W112" s="110" t="s">
        <v>35</v>
      </c>
      <c r="X112" s="110" t="s">
        <v>35</v>
      </c>
      <c r="Y112" s="7"/>
      <c r="Z112" s="7"/>
    </row>
    <row r="113" spans="1:26" s="8" customFormat="1">
      <c r="A113" s="262"/>
      <c r="B113" s="261"/>
      <c r="C113" s="90"/>
      <c r="D113" s="90"/>
      <c r="E113" s="90"/>
      <c r="F113" s="90"/>
      <c r="G113" s="136"/>
      <c r="H113" s="136"/>
      <c r="I113" s="136"/>
      <c r="J113" s="136"/>
      <c r="K113" s="136"/>
      <c r="L113" s="136"/>
      <c r="M113" s="136"/>
      <c r="N113" s="136"/>
      <c r="O113" s="111"/>
      <c r="P113" s="111"/>
      <c r="Q113" s="111"/>
      <c r="R113" s="111"/>
      <c r="S113" s="111"/>
      <c r="T113" s="111"/>
      <c r="U113" s="111"/>
      <c r="V113" s="111"/>
      <c r="W113" s="111"/>
      <c r="X113" s="111"/>
      <c r="Y113" s="7"/>
      <c r="Z113" s="7"/>
    </row>
    <row r="114" spans="1:26" s="8" customFormat="1" ht="13.5" customHeight="1">
      <c r="A114" s="262"/>
      <c r="B114" s="261"/>
      <c r="C114" s="90"/>
      <c r="D114" s="90"/>
      <c r="E114" s="90"/>
      <c r="F114" s="90"/>
      <c r="G114" s="136"/>
      <c r="H114" s="136"/>
      <c r="I114" s="136"/>
      <c r="J114" s="136"/>
      <c r="K114" s="136"/>
      <c r="L114" s="136"/>
      <c r="M114" s="136"/>
      <c r="N114" s="136"/>
      <c r="O114" s="111"/>
      <c r="P114" s="111"/>
      <c r="Q114" s="111"/>
      <c r="R114" s="111"/>
      <c r="S114" s="111"/>
      <c r="T114" s="111"/>
      <c r="U114" s="111"/>
      <c r="V114" s="111"/>
      <c r="W114" s="111"/>
      <c r="X114" s="111"/>
      <c r="Y114" s="7"/>
      <c r="Z114" s="7"/>
    </row>
    <row r="115" spans="1:26" s="8" customFormat="1">
      <c r="A115" s="262"/>
      <c r="B115" s="261"/>
      <c r="C115" s="90"/>
      <c r="D115" s="90"/>
      <c r="E115" s="90"/>
      <c r="F115" s="90"/>
      <c r="G115" s="136"/>
      <c r="H115" s="136"/>
      <c r="I115" s="136"/>
      <c r="J115" s="136"/>
      <c r="K115" s="136"/>
      <c r="L115" s="136"/>
      <c r="M115" s="136"/>
      <c r="N115" s="136"/>
      <c r="O115" s="111"/>
      <c r="P115" s="111"/>
      <c r="Q115" s="111"/>
      <c r="R115" s="111"/>
      <c r="S115" s="111"/>
      <c r="T115" s="111"/>
      <c r="U115" s="111"/>
      <c r="V115" s="111"/>
      <c r="W115" s="111"/>
      <c r="X115" s="111"/>
      <c r="Y115" s="7"/>
      <c r="Z115" s="7"/>
    </row>
    <row r="116" spans="1:26" s="8" customFormat="1" ht="6" customHeight="1">
      <c r="A116" s="263"/>
      <c r="B116" s="264"/>
      <c r="C116" s="90"/>
      <c r="D116" s="90"/>
      <c r="E116" s="90"/>
      <c r="F116" s="90"/>
      <c r="G116" s="136"/>
      <c r="H116" s="136"/>
      <c r="I116" s="136"/>
      <c r="J116" s="136"/>
      <c r="K116" s="136"/>
      <c r="L116" s="136"/>
      <c r="M116" s="136"/>
      <c r="N116" s="136"/>
      <c r="O116" s="111"/>
      <c r="P116" s="111"/>
      <c r="Q116" s="111"/>
      <c r="R116" s="111"/>
      <c r="S116" s="111"/>
      <c r="T116" s="111"/>
      <c r="U116" s="111"/>
      <c r="V116" s="111"/>
      <c r="W116" s="111"/>
      <c r="X116" s="111"/>
      <c r="Y116" s="7"/>
      <c r="Z116" s="7"/>
    </row>
    <row r="117" spans="1:26" s="8" customFormat="1" ht="22.5" customHeight="1">
      <c r="A117" s="90">
        <v>1</v>
      </c>
      <c r="B117" s="301" t="s">
        <v>61</v>
      </c>
      <c r="C117" s="90">
        <v>2020</v>
      </c>
      <c r="D117" s="90">
        <v>2026</v>
      </c>
      <c r="E117" s="271" t="s">
        <v>114</v>
      </c>
      <c r="F117" s="272" t="s">
        <v>33</v>
      </c>
      <c r="G117" s="222">
        <f>H117+I117+J117+K117+L117+M117</f>
        <v>40941770.710000001</v>
      </c>
      <c r="H117" s="222">
        <f t="shared" ref="H117:M117" si="89">H122+H123</f>
        <v>7504415.9000000004</v>
      </c>
      <c r="I117" s="222">
        <f t="shared" si="89"/>
        <v>4785854.47</v>
      </c>
      <c r="J117" s="222">
        <f t="shared" si="89"/>
        <v>6233837.6900000004</v>
      </c>
      <c r="K117" s="222">
        <f t="shared" si="89"/>
        <v>7869563.7300000004</v>
      </c>
      <c r="L117" s="222">
        <f t="shared" si="89"/>
        <v>8453723.9199999999</v>
      </c>
      <c r="M117" s="222">
        <f t="shared" si="89"/>
        <v>6094375</v>
      </c>
      <c r="N117" s="222">
        <f t="shared" ref="N117" si="90">N122+N123</f>
        <v>6144375</v>
      </c>
      <c r="O117" s="176" t="s">
        <v>35</v>
      </c>
      <c r="P117" s="92" t="s">
        <v>35</v>
      </c>
      <c r="Q117" s="92" t="s">
        <v>35</v>
      </c>
      <c r="R117" s="92" t="s">
        <v>35</v>
      </c>
      <c r="S117" s="92" t="s">
        <v>35</v>
      </c>
      <c r="T117" s="92" t="s">
        <v>35</v>
      </c>
      <c r="U117" s="92" t="s">
        <v>35</v>
      </c>
      <c r="V117" s="92" t="s">
        <v>35</v>
      </c>
      <c r="W117" s="92" t="s">
        <v>35</v>
      </c>
      <c r="X117" s="92" t="s">
        <v>35</v>
      </c>
      <c r="Y117" s="7"/>
      <c r="Z117" s="7"/>
    </row>
    <row r="118" spans="1:26" s="8" customFormat="1" ht="12.75" customHeight="1">
      <c r="A118" s="90"/>
      <c r="B118" s="302"/>
      <c r="C118" s="90"/>
      <c r="D118" s="90"/>
      <c r="E118" s="271"/>
      <c r="F118" s="272"/>
      <c r="G118" s="222"/>
      <c r="H118" s="222"/>
      <c r="I118" s="222"/>
      <c r="J118" s="222"/>
      <c r="K118" s="222"/>
      <c r="L118" s="222"/>
      <c r="M118" s="222"/>
      <c r="N118" s="222"/>
      <c r="O118" s="273"/>
      <c r="P118" s="117"/>
      <c r="Q118" s="117"/>
      <c r="R118" s="117"/>
      <c r="S118" s="117"/>
      <c r="T118" s="117"/>
      <c r="U118" s="117"/>
      <c r="V118" s="117"/>
      <c r="W118" s="117"/>
      <c r="X118" s="117"/>
      <c r="Y118" s="7"/>
      <c r="Z118" s="7"/>
    </row>
    <row r="119" spans="1:26" s="8" customFormat="1" ht="12.75" customHeight="1">
      <c r="A119" s="90"/>
      <c r="B119" s="302"/>
      <c r="C119" s="90"/>
      <c r="D119" s="90"/>
      <c r="E119" s="271"/>
      <c r="F119" s="272"/>
      <c r="G119" s="222"/>
      <c r="H119" s="222"/>
      <c r="I119" s="222"/>
      <c r="J119" s="222"/>
      <c r="K119" s="222"/>
      <c r="L119" s="222"/>
      <c r="M119" s="222"/>
      <c r="N119" s="222"/>
      <c r="O119" s="273"/>
      <c r="P119" s="117"/>
      <c r="Q119" s="117"/>
      <c r="R119" s="117"/>
      <c r="S119" s="117"/>
      <c r="T119" s="117"/>
      <c r="U119" s="117"/>
      <c r="V119" s="117"/>
      <c r="W119" s="117"/>
      <c r="X119" s="117"/>
      <c r="Y119" s="7"/>
      <c r="Z119" s="7"/>
    </row>
    <row r="120" spans="1:26" s="8" customFormat="1" ht="0.75" customHeight="1">
      <c r="A120" s="90"/>
      <c r="B120" s="302"/>
      <c r="C120" s="90"/>
      <c r="D120" s="90"/>
      <c r="E120" s="90"/>
      <c r="F120" s="272"/>
      <c r="G120" s="222"/>
      <c r="H120" s="222"/>
      <c r="I120" s="222"/>
      <c r="J120" s="222"/>
      <c r="K120" s="222"/>
      <c r="L120" s="222"/>
      <c r="M120" s="222"/>
      <c r="N120" s="222"/>
      <c r="O120" s="273"/>
      <c r="P120" s="117"/>
      <c r="Q120" s="117"/>
      <c r="R120" s="117"/>
      <c r="S120" s="117"/>
      <c r="T120" s="117"/>
      <c r="U120" s="117"/>
      <c r="V120" s="117"/>
      <c r="W120" s="117"/>
      <c r="X120" s="117"/>
      <c r="Y120" s="7"/>
      <c r="Z120" s="7"/>
    </row>
    <row r="121" spans="1:26" s="8" customFormat="1" ht="12.75" hidden="1" customHeight="1">
      <c r="A121" s="90"/>
      <c r="B121" s="302"/>
      <c r="C121" s="90"/>
      <c r="D121" s="90"/>
      <c r="E121" s="90"/>
      <c r="F121" s="272"/>
      <c r="G121" s="222"/>
      <c r="H121" s="222"/>
      <c r="I121" s="222"/>
      <c r="J121" s="222"/>
      <c r="K121" s="222"/>
      <c r="L121" s="222"/>
      <c r="M121" s="222"/>
      <c r="N121" s="222"/>
      <c r="O121" s="273"/>
      <c r="P121" s="117"/>
      <c r="Q121" s="117"/>
      <c r="R121" s="117"/>
      <c r="S121" s="117"/>
      <c r="T121" s="117"/>
      <c r="U121" s="117"/>
      <c r="V121" s="117"/>
      <c r="W121" s="117"/>
      <c r="X121" s="117"/>
      <c r="Y121" s="7"/>
      <c r="Z121" s="7"/>
    </row>
    <row r="122" spans="1:26" s="8" customFormat="1">
      <c r="A122" s="90"/>
      <c r="B122" s="302"/>
      <c r="C122" s="90"/>
      <c r="D122" s="90"/>
      <c r="E122" s="90"/>
      <c r="F122" s="83" t="s">
        <v>89</v>
      </c>
      <c r="G122" s="71">
        <f>SUM(H122:M122)</f>
        <v>40817695.980000004</v>
      </c>
      <c r="H122" s="71">
        <f t="shared" ref="H122:M123" si="91">H125</f>
        <v>7504415.9000000004</v>
      </c>
      <c r="I122" s="71">
        <f t="shared" si="91"/>
        <v>4785854.47</v>
      </c>
      <c r="J122" s="71">
        <f t="shared" si="91"/>
        <v>6233837.6900000004</v>
      </c>
      <c r="K122" s="71">
        <f t="shared" si="91"/>
        <v>7869563.7300000004</v>
      </c>
      <c r="L122" s="71">
        <f t="shared" si="91"/>
        <v>8329649.1899999995</v>
      </c>
      <c r="M122" s="71">
        <f t="shared" si="91"/>
        <v>6094375</v>
      </c>
      <c r="N122" s="71">
        <f t="shared" ref="N122" si="92">N125</f>
        <v>6144375</v>
      </c>
      <c r="O122" s="273"/>
      <c r="P122" s="117"/>
      <c r="Q122" s="117"/>
      <c r="R122" s="117"/>
      <c r="S122" s="117"/>
      <c r="T122" s="117"/>
      <c r="U122" s="117"/>
      <c r="V122" s="117"/>
      <c r="W122" s="117"/>
      <c r="X122" s="117"/>
      <c r="Y122" s="7"/>
      <c r="Z122" s="7"/>
    </row>
    <row r="123" spans="1:26" s="8" customFormat="1" ht="31.5" customHeight="1">
      <c r="A123" s="90"/>
      <c r="B123" s="303"/>
      <c r="C123" s="90"/>
      <c r="D123" s="90"/>
      <c r="E123" s="90"/>
      <c r="F123" s="13" t="s">
        <v>90</v>
      </c>
      <c r="G123" s="71">
        <f>SUM(H123:M123)</f>
        <v>124074.73</v>
      </c>
      <c r="H123" s="71">
        <f t="shared" si="91"/>
        <v>0</v>
      </c>
      <c r="I123" s="71">
        <f t="shared" si="91"/>
        <v>0</v>
      </c>
      <c r="J123" s="71">
        <f t="shared" si="91"/>
        <v>0</v>
      </c>
      <c r="K123" s="71">
        <f t="shared" si="91"/>
        <v>0</v>
      </c>
      <c r="L123" s="71">
        <f t="shared" si="91"/>
        <v>124074.73</v>
      </c>
      <c r="M123" s="71">
        <f t="shared" si="91"/>
        <v>0</v>
      </c>
      <c r="N123" s="71">
        <f t="shared" ref="N123" si="93">N126</f>
        <v>0</v>
      </c>
      <c r="O123" s="274"/>
      <c r="P123" s="118"/>
      <c r="Q123" s="118"/>
      <c r="R123" s="118"/>
      <c r="S123" s="118"/>
      <c r="T123" s="118"/>
      <c r="U123" s="118"/>
      <c r="V123" s="118"/>
      <c r="W123" s="118"/>
      <c r="X123" s="118"/>
      <c r="Y123" s="7"/>
      <c r="Z123" s="7"/>
    </row>
    <row r="124" spans="1:26" s="8" customFormat="1" ht="12.75" customHeight="1">
      <c r="A124" s="189" t="s">
        <v>2</v>
      </c>
      <c r="B124" s="290" t="s">
        <v>52</v>
      </c>
      <c r="C124" s="90">
        <v>2020</v>
      </c>
      <c r="D124" s="90">
        <v>2026</v>
      </c>
      <c r="E124" s="271" t="s">
        <v>114</v>
      </c>
      <c r="F124" s="83" t="s">
        <v>33</v>
      </c>
      <c r="G124" s="71">
        <f>H124+I124+J124+K124+L124+M124</f>
        <v>40941770.710000001</v>
      </c>
      <c r="H124" s="71">
        <f t="shared" ref="H124:M124" si="94">H125+H126</f>
        <v>7504415.9000000004</v>
      </c>
      <c r="I124" s="71">
        <f t="shared" si="94"/>
        <v>4785854.47</v>
      </c>
      <c r="J124" s="71">
        <f t="shared" si="94"/>
        <v>6233837.6900000004</v>
      </c>
      <c r="K124" s="71">
        <f t="shared" si="94"/>
        <v>7869563.7300000004</v>
      </c>
      <c r="L124" s="71">
        <f t="shared" si="94"/>
        <v>8453723.9199999999</v>
      </c>
      <c r="M124" s="71">
        <f t="shared" si="94"/>
        <v>6094375</v>
      </c>
      <c r="N124" s="71">
        <f t="shared" ref="N124" si="95">N125+N126</f>
        <v>6144375</v>
      </c>
      <c r="O124" s="176" t="s">
        <v>35</v>
      </c>
      <c r="P124" s="92" t="s">
        <v>35</v>
      </c>
      <c r="Q124" s="92" t="s">
        <v>35</v>
      </c>
      <c r="R124" s="92" t="s">
        <v>35</v>
      </c>
      <c r="S124" s="92" t="s">
        <v>35</v>
      </c>
      <c r="T124" s="92" t="s">
        <v>35</v>
      </c>
      <c r="U124" s="92" t="s">
        <v>35</v>
      </c>
      <c r="V124" s="92" t="s">
        <v>35</v>
      </c>
      <c r="W124" s="92" t="s">
        <v>35</v>
      </c>
      <c r="X124" s="92" t="s">
        <v>35</v>
      </c>
      <c r="Y124" s="7"/>
      <c r="Z124" s="7"/>
    </row>
    <row r="125" spans="1:26" s="8" customFormat="1">
      <c r="A125" s="189"/>
      <c r="B125" s="290"/>
      <c r="C125" s="90"/>
      <c r="D125" s="90"/>
      <c r="E125" s="271"/>
      <c r="F125" s="83" t="s">
        <v>89</v>
      </c>
      <c r="G125" s="71">
        <f t="shared" ref="G125:G136" si="96">SUM(H125:M125)</f>
        <v>40817695.980000004</v>
      </c>
      <c r="H125" s="71">
        <f t="shared" ref="H125:K126" si="97">H128+H131+H134+H137+H146+H140+H143+H149</f>
        <v>7504415.9000000004</v>
      </c>
      <c r="I125" s="71">
        <f>I128+I131+I134+I137+I146+I140+I143+I149+I151</f>
        <v>4785854.47</v>
      </c>
      <c r="J125" s="71">
        <f t="shared" si="97"/>
        <v>6233837.6900000004</v>
      </c>
      <c r="K125" s="71">
        <f>K128+K131+K134+K137+K146+K140+K143+K149</f>
        <v>7869563.7300000004</v>
      </c>
      <c r="L125" s="71">
        <f>L128+L131+L134+L137+L146+L140+L143+L149+L155</f>
        <v>8329649.1899999995</v>
      </c>
      <c r="M125" s="71">
        <f t="shared" ref="M125:N125" si="98">M128+M131+M134+M137+M146+M140+M143+M149+M155</f>
        <v>6094375</v>
      </c>
      <c r="N125" s="71">
        <f t="shared" si="98"/>
        <v>6144375</v>
      </c>
      <c r="O125" s="138"/>
      <c r="P125" s="119"/>
      <c r="Q125" s="119"/>
      <c r="R125" s="119"/>
      <c r="S125" s="119"/>
      <c r="T125" s="119"/>
      <c r="U125" s="119"/>
      <c r="V125" s="119"/>
      <c r="W125" s="119"/>
      <c r="X125" s="119"/>
      <c r="Y125" s="7"/>
      <c r="Z125" s="7"/>
    </row>
    <row r="126" spans="1:26" s="8" customFormat="1" ht="60.75" customHeight="1">
      <c r="A126" s="189"/>
      <c r="B126" s="290"/>
      <c r="C126" s="90"/>
      <c r="D126" s="90"/>
      <c r="E126" s="271"/>
      <c r="F126" s="83" t="s">
        <v>90</v>
      </c>
      <c r="G126" s="71">
        <f t="shared" si="96"/>
        <v>124074.73</v>
      </c>
      <c r="H126" s="71">
        <f t="shared" si="97"/>
        <v>0</v>
      </c>
      <c r="I126" s="71">
        <f t="shared" si="97"/>
        <v>0</v>
      </c>
      <c r="J126" s="71">
        <f t="shared" si="97"/>
        <v>0</v>
      </c>
      <c r="K126" s="71">
        <f t="shared" si="97"/>
        <v>0</v>
      </c>
      <c r="L126" s="71">
        <f>L129+L132+L135+L138+L147+L141+L144+L150+L156</f>
        <v>124074.73</v>
      </c>
      <c r="M126" s="71">
        <f t="shared" ref="M126:N126" si="99">M129+M132+M135+M138+M147+M141+M144+M150+M156</f>
        <v>0</v>
      </c>
      <c r="N126" s="71">
        <f t="shared" si="99"/>
        <v>0</v>
      </c>
      <c r="O126" s="138"/>
      <c r="P126" s="119"/>
      <c r="Q126" s="119"/>
      <c r="R126" s="119"/>
      <c r="S126" s="119"/>
      <c r="T126" s="119"/>
      <c r="U126" s="119"/>
      <c r="V126" s="119"/>
      <c r="W126" s="119"/>
      <c r="X126" s="119"/>
      <c r="Y126" s="7"/>
      <c r="Z126" s="7"/>
    </row>
    <row r="127" spans="1:26" s="8" customFormat="1" ht="13.5" customHeight="1">
      <c r="A127" s="189" t="s">
        <v>3</v>
      </c>
      <c r="B127" s="271" t="s">
        <v>53</v>
      </c>
      <c r="C127" s="90">
        <v>2020</v>
      </c>
      <c r="D127" s="90">
        <v>2026</v>
      </c>
      <c r="E127" s="271" t="s">
        <v>114</v>
      </c>
      <c r="F127" s="83" t="s">
        <v>33</v>
      </c>
      <c r="G127" s="71">
        <f t="shared" si="96"/>
        <v>800358.73</v>
      </c>
      <c r="H127" s="71">
        <f t="shared" ref="H127:M127" si="100">H128+H129</f>
        <v>75000</v>
      </c>
      <c r="I127" s="71">
        <f t="shared" si="100"/>
        <v>49500</v>
      </c>
      <c r="J127" s="71">
        <f t="shared" si="100"/>
        <v>260858.73</v>
      </c>
      <c r="K127" s="71">
        <f t="shared" si="100"/>
        <v>20000</v>
      </c>
      <c r="L127" s="71">
        <f t="shared" si="100"/>
        <v>395000</v>
      </c>
      <c r="M127" s="71">
        <f t="shared" si="100"/>
        <v>0</v>
      </c>
      <c r="N127" s="71">
        <f t="shared" ref="N127" si="101">N128+N129</f>
        <v>50000</v>
      </c>
      <c r="O127" s="169" t="s">
        <v>79</v>
      </c>
      <c r="P127" s="144" t="s">
        <v>71</v>
      </c>
      <c r="Q127" s="144" t="s">
        <v>35</v>
      </c>
      <c r="R127" s="109">
        <v>6</v>
      </c>
      <c r="S127" s="109">
        <v>2</v>
      </c>
      <c r="T127" s="109">
        <v>2</v>
      </c>
      <c r="U127" s="109">
        <v>2</v>
      </c>
      <c r="V127" s="109">
        <v>2</v>
      </c>
      <c r="W127" s="109">
        <v>2</v>
      </c>
      <c r="X127" s="109">
        <v>2</v>
      </c>
      <c r="Y127" s="7"/>
      <c r="Z127" s="7"/>
    </row>
    <row r="128" spans="1:26" s="8" customFormat="1">
      <c r="A128" s="189"/>
      <c r="B128" s="271"/>
      <c r="C128" s="90"/>
      <c r="D128" s="90"/>
      <c r="E128" s="271"/>
      <c r="F128" s="83" t="s">
        <v>89</v>
      </c>
      <c r="G128" s="71">
        <f t="shared" si="96"/>
        <v>800358.73</v>
      </c>
      <c r="H128" s="71">
        <v>75000</v>
      </c>
      <c r="I128" s="71">
        <v>49500</v>
      </c>
      <c r="J128" s="71">
        <v>260858.73</v>
      </c>
      <c r="K128" s="71">
        <v>20000</v>
      </c>
      <c r="L128" s="71">
        <v>395000</v>
      </c>
      <c r="M128" s="82">
        <v>0</v>
      </c>
      <c r="N128" s="82">
        <v>50000</v>
      </c>
      <c r="O128" s="167"/>
      <c r="P128" s="144"/>
      <c r="Q128" s="144"/>
      <c r="R128" s="109"/>
      <c r="S128" s="109"/>
      <c r="T128" s="109"/>
      <c r="U128" s="109"/>
      <c r="V128" s="109"/>
      <c r="W128" s="109"/>
      <c r="X128" s="109"/>
      <c r="Y128" s="7"/>
      <c r="Z128" s="7"/>
    </row>
    <row r="129" spans="1:26" s="8" customFormat="1" ht="53.25" customHeight="1">
      <c r="A129" s="189"/>
      <c r="B129" s="271"/>
      <c r="C129" s="90"/>
      <c r="D129" s="90"/>
      <c r="E129" s="271"/>
      <c r="F129" s="83" t="s">
        <v>90</v>
      </c>
      <c r="G129" s="71">
        <f t="shared" si="96"/>
        <v>0</v>
      </c>
      <c r="H129" s="71">
        <v>0</v>
      </c>
      <c r="I129" s="71">
        <v>0</v>
      </c>
      <c r="J129" s="71">
        <v>0</v>
      </c>
      <c r="K129" s="71">
        <v>0</v>
      </c>
      <c r="L129" s="71">
        <v>0</v>
      </c>
      <c r="M129" s="82">
        <v>0</v>
      </c>
      <c r="N129" s="82">
        <v>0</v>
      </c>
      <c r="O129" s="168"/>
      <c r="P129" s="144"/>
      <c r="Q129" s="144"/>
      <c r="R129" s="109"/>
      <c r="S129" s="109"/>
      <c r="T129" s="109"/>
      <c r="U129" s="109"/>
      <c r="V129" s="109"/>
      <c r="W129" s="109"/>
      <c r="X129" s="109"/>
      <c r="Y129" s="7"/>
      <c r="Z129" s="7"/>
    </row>
    <row r="130" spans="1:26" s="8" customFormat="1" ht="13.5" customHeight="1">
      <c r="A130" s="189" t="s">
        <v>4</v>
      </c>
      <c r="B130" s="271" t="s">
        <v>54</v>
      </c>
      <c r="C130" s="90">
        <v>2020</v>
      </c>
      <c r="D130" s="90">
        <v>2026</v>
      </c>
      <c r="E130" s="271" t="s">
        <v>114</v>
      </c>
      <c r="F130" s="83" t="s">
        <v>33</v>
      </c>
      <c r="G130" s="71">
        <f t="shared" si="96"/>
        <v>967368.51</v>
      </c>
      <c r="H130" s="71">
        <f t="shared" ref="H130:M130" si="102">H131+H132</f>
        <v>55978.57</v>
      </c>
      <c r="I130" s="71">
        <f t="shared" si="102"/>
        <v>209292</v>
      </c>
      <c r="J130" s="71">
        <f t="shared" si="102"/>
        <v>178200</v>
      </c>
      <c r="K130" s="71">
        <f t="shared" si="102"/>
        <v>173900</v>
      </c>
      <c r="L130" s="71">
        <f t="shared" si="102"/>
        <v>299998.96999999997</v>
      </c>
      <c r="M130" s="71">
        <f t="shared" si="102"/>
        <v>49998.97</v>
      </c>
      <c r="N130" s="71">
        <f t="shared" ref="N130" si="103">N131+N132</f>
        <v>49998.97</v>
      </c>
      <c r="O130" s="169" t="s">
        <v>80</v>
      </c>
      <c r="P130" s="144" t="s">
        <v>71</v>
      </c>
      <c r="Q130" s="144" t="s">
        <v>35</v>
      </c>
      <c r="R130" s="109">
        <v>40</v>
      </c>
      <c r="S130" s="109">
        <v>40</v>
      </c>
      <c r="T130" s="109">
        <v>40</v>
      </c>
      <c r="U130" s="109">
        <v>40</v>
      </c>
      <c r="V130" s="109">
        <v>40</v>
      </c>
      <c r="W130" s="109">
        <v>40</v>
      </c>
      <c r="X130" s="109">
        <v>40</v>
      </c>
      <c r="Y130" s="7"/>
      <c r="Z130" s="7"/>
    </row>
    <row r="131" spans="1:26" s="8" customFormat="1">
      <c r="A131" s="189"/>
      <c r="B131" s="271"/>
      <c r="C131" s="90"/>
      <c r="D131" s="90"/>
      <c r="E131" s="271"/>
      <c r="F131" s="83" t="s">
        <v>89</v>
      </c>
      <c r="G131" s="71">
        <f t="shared" si="96"/>
        <v>967368.51</v>
      </c>
      <c r="H131" s="71">
        <v>55978.57</v>
      </c>
      <c r="I131" s="71">
        <v>209292</v>
      </c>
      <c r="J131" s="71">
        <v>178200</v>
      </c>
      <c r="K131" s="71">
        <v>173900</v>
      </c>
      <c r="L131" s="71">
        <v>299998.96999999997</v>
      </c>
      <c r="M131" s="82">
        <v>49998.97</v>
      </c>
      <c r="N131" s="82">
        <v>49998.97</v>
      </c>
      <c r="O131" s="167"/>
      <c r="P131" s="144"/>
      <c r="Q131" s="144"/>
      <c r="R131" s="109"/>
      <c r="S131" s="109"/>
      <c r="T131" s="109"/>
      <c r="U131" s="109"/>
      <c r="V131" s="109"/>
      <c r="W131" s="109"/>
      <c r="X131" s="109"/>
      <c r="Y131" s="7"/>
      <c r="Z131" s="7"/>
    </row>
    <row r="132" spans="1:26" s="8" customFormat="1" ht="71.25" customHeight="1">
      <c r="A132" s="189"/>
      <c r="B132" s="271"/>
      <c r="C132" s="90"/>
      <c r="D132" s="90"/>
      <c r="E132" s="271"/>
      <c r="F132" s="83" t="s">
        <v>90</v>
      </c>
      <c r="G132" s="71">
        <f t="shared" si="96"/>
        <v>0</v>
      </c>
      <c r="H132" s="71">
        <v>0</v>
      </c>
      <c r="I132" s="71">
        <v>0</v>
      </c>
      <c r="J132" s="71">
        <v>0</v>
      </c>
      <c r="K132" s="71">
        <v>0</v>
      </c>
      <c r="L132" s="71">
        <v>0</v>
      </c>
      <c r="M132" s="82">
        <v>0</v>
      </c>
      <c r="N132" s="82">
        <v>0</v>
      </c>
      <c r="O132" s="168"/>
      <c r="P132" s="144"/>
      <c r="Q132" s="144"/>
      <c r="R132" s="109"/>
      <c r="S132" s="109"/>
      <c r="T132" s="109"/>
      <c r="U132" s="109"/>
      <c r="V132" s="109"/>
      <c r="W132" s="109"/>
      <c r="X132" s="109"/>
      <c r="Y132" s="7"/>
      <c r="Z132" s="7"/>
    </row>
    <row r="133" spans="1:26" s="8" customFormat="1" ht="13.5" customHeight="1">
      <c r="A133" s="189" t="s">
        <v>5</v>
      </c>
      <c r="B133" s="271" t="s">
        <v>55</v>
      </c>
      <c r="C133" s="90">
        <v>2020</v>
      </c>
      <c r="D133" s="90">
        <v>2026</v>
      </c>
      <c r="E133" s="271" t="s">
        <v>114</v>
      </c>
      <c r="F133" s="83" t="s">
        <v>33</v>
      </c>
      <c r="G133" s="71">
        <f t="shared" si="96"/>
        <v>954676.67</v>
      </c>
      <c r="H133" s="71">
        <f t="shared" ref="H133:M133" si="104">H134+H135</f>
        <v>219720</v>
      </c>
      <c r="I133" s="71">
        <f t="shared" si="104"/>
        <v>138866.67000000001</v>
      </c>
      <c r="J133" s="71">
        <f t="shared" si="104"/>
        <v>106700</v>
      </c>
      <c r="K133" s="71">
        <f t="shared" si="104"/>
        <v>189390</v>
      </c>
      <c r="L133" s="71">
        <f t="shared" si="104"/>
        <v>300000</v>
      </c>
      <c r="M133" s="71">
        <f t="shared" si="104"/>
        <v>0</v>
      </c>
      <c r="N133" s="71">
        <f t="shared" ref="N133" si="105">N134+N135</f>
        <v>0</v>
      </c>
      <c r="O133" s="145" t="s">
        <v>81</v>
      </c>
      <c r="P133" s="144" t="s">
        <v>71</v>
      </c>
      <c r="Q133" s="144" t="s">
        <v>35</v>
      </c>
      <c r="R133" s="109">
        <v>20</v>
      </c>
      <c r="S133" s="109">
        <v>20</v>
      </c>
      <c r="T133" s="109">
        <v>20</v>
      </c>
      <c r="U133" s="109">
        <v>20</v>
      </c>
      <c r="V133" s="109">
        <v>20</v>
      </c>
      <c r="W133" s="109">
        <v>20</v>
      </c>
      <c r="X133" s="109">
        <v>20</v>
      </c>
      <c r="Y133" s="7"/>
      <c r="Z133" s="7"/>
    </row>
    <row r="134" spans="1:26" s="8" customFormat="1">
      <c r="A134" s="189"/>
      <c r="B134" s="291"/>
      <c r="C134" s="90"/>
      <c r="D134" s="90"/>
      <c r="E134" s="271"/>
      <c r="F134" s="83" t="s">
        <v>89</v>
      </c>
      <c r="G134" s="71">
        <f t="shared" si="96"/>
        <v>954676.67</v>
      </c>
      <c r="H134" s="71">
        <v>219720</v>
      </c>
      <c r="I134" s="71">
        <v>138866.67000000001</v>
      </c>
      <c r="J134" s="71">
        <v>106700</v>
      </c>
      <c r="K134" s="71">
        <v>189390</v>
      </c>
      <c r="L134" s="71">
        <v>300000</v>
      </c>
      <c r="M134" s="82">
        <v>0</v>
      </c>
      <c r="N134" s="82">
        <v>0</v>
      </c>
      <c r="O134" s="145"/>
      <c r="P134" s="144"/>
      <c r="Q134" s="144"/>
      <c r="R134" s="109"/>
      <c r="S134" s="109"/>
      <c r="T134" s="109"/>
      <c r="U134" s="109"/>
      <c r="V134" s="109"/>
      <c r="W134" s="109"/>
      <c r="X134" s="109"/>
      <c r="Y134" s="7"/>
      <c r="Z134" s="7"/>
    </row>
    <row r="135" spans="1:26" s="8" customFormat="1" ht="54" customHeight="1">
      <c r="A135" s="189"/>
      <c r="B135" s="291"/>
      <c r="C135" s="90"/>
      <c r="D135" s="90"/>
      <c r="E135" s="271"/>
      <c r="F135" s="83" t="s">
        <v>90</v>
      </c>
      <c r="G135" s="71">
        <f t="shared" si="96"/>
        <v>0</v>
      </c>
      <c r="H135" s="71">
        <v>0</v>
      </c>
      <c r="I135" s="71">
        <v>0</v>
      </c>
      <c r="J135" s="71">
        <v>0</v>
      </c>
      <c r="K135" s="71">
        <v>0</v>
      </c>
      <c r="L135" s="71">
        <v>0</v>
      </c>
      <c r="M135" s="82">
        <v>0</v>
      </c>
      <c r="N135" s="82">
        <v>0</v>
      </c>
      <c r="O135" s="145"/>
      <c r="P135" s="144"/>
      <c r="Q135" s="144"/>
      <c r="R135" s="109"/>
      <c r="S135" s="109"/>
      <c r="T135" s="109"/>
      <c r="U135" s="109"/>
      <c r="V135" s="109"/>
      <c r="W135" s="109"/>
      <c r="X135" s="109"/>
      <c r="Y135" s="7"/>
      <c r="Z135" s="7"/>
    </row>
    <row r="136" spans="1:26" s="8" customFormat="1" ht="13.5" customHeight="1">
      <c r="A136" s="189" t="s">
        <v>6</v>
      </c>
      <c r="B136" s="271" t="s">
        <v>56</v>
      </c>
      <c r="C136" s="90">
        <v>2020</v>
      </c>
      <c r="D136" s="90">
        <v>2026</v>
      </c>
      <c r="E136" s="271" t="s">
        <v>114</v>
      </c>
      <c r="F136" s="83" t="s">
        <v>33</v>
      </c>
      <c r="G136" s="71">
        <f t="shared" si="96"/>
        <v>7864974.6600000001</v>
      </c>
      <c r="H136" s="54">
        <f t="shared" ref="H136:M136" si="106">H137+H138</f>
        <v>647091.36</v>
      </c>
      <c r="I136" s="54">
        <f t="shared" si="106"/>
        <v>799471.36</v>
      </c>
      <c r="J136" s="54">
        <f t="shared" si="106"/>
        <v>1518010.99</v>
      </c>
      <c r="K136" s="54">
        <f t="shared" si="106"/>
        <v>2272837.11</v>
      </c>
      <c r="L136" s="54">
        <f t="shared" si="106"/>
        <v>1442517.42</v>
      </c>
      <c r="M136" s="54">
        <f t="shared" si="106"/>
        <v>1185046.42</v>
      </c>
      <c r="N136" s="54">
        <f t="shared" ref="N136" si="107">N137+N138</f>
        <v>1185046.42</v>
      </c>
      <c r="O136" s="169" t="s">
        <v>82</v>
      </c>
      <c r="P136" s="144" t="s">
        <v>71</v>
      </c>
      <c r="Q136" s="144" t="s">
        <v>35</v>
      </c>
      <c r="R136" s="109">
        <v>8</v>
      </c>
      <c r="S136" s="109">
        <v>8</v>
      </c>
      <c r="T136" s="109">
        <v>8</v>
      </c>
      <c r="U136" s="109">
        <v>8</v>
      </c>
      <c r="V136" s="109">
        <v>8</v>
      </c>
      <c r="W136" s="109">
        <v>8</v>
      </c>
      <c r="X136" s="109">
        <v>8</v>
      </c>
      <c r="Y136" s="7"/>
      <c r="Z136" s="7"/>
    </row>
    <row r="137" spans="1:26" s="8" customFormat="1">
      <c r="A137" s="189"/>
      <c r="B137" s="271"/>
      <c r="C137" s="90"/>
      <c r="D137" s="90"/>
      <c r="E137" s="271"/>
      <c r="F137" s="83" t="s">
        <v>89</v>
      </c>
      <c r="G137" s="71">
        <f>H137+I137+J137+K137+L137+M137</f>
        <v>7864974.6600000001</v>
      </c>
      <c r="H137" s="54">
        <v>647091.36</v>
      </c>
      <c r="I137" s="54">
        <f>648591.36+45720+105160</f>
        <v>799471.36</v>
      </c>
      <c r="J137" s="54">
        <v>1518010.99</v>
      </c>
      <c r="K137" s="54">
        <v>2272837.11</v>
      </c>
      <c r="L137" s="54">
        <v>1442517.42</v>
      </c>
      <c r="M137" s="54">
        <v>1185046.42</v>
      </c>
      <c r="N137" s="54">
        <v>1185046.42</v>
      </c>
      <c r="O137" s="167"/>
      <c r="P137" s="144"/>
      <c r="Q137" s="144"/>
      <c r="R137" s="109"/>
      <c r="S137" s="109"/>
      <c r="T137" s="109"/>
      <c r="U137" s="109"/>
      <c r="V137" s="109"/>
      <c r="W137" s="109"/>
      <c r="X137" s="109"/>
      <c r="Y137" s="7"/>
      <c r="Z137" s="7"/>
    </row>
    <row r="138" spans="1:26" s="8" customFormat="1" ht="54.75" customHeight="1">
      <c r="A138" s="189"/>
      <c r="B138" s="271"/>
      <c r="C138" s="90"/>
      <c r="D138" s="90"/>
      <c r="E138" s="271"/>
      <c r="F138" s="83" t="s">
        <v>90</v>
      </c>
      <c r="G138" s="71">
        <f>SUM(H138:M138)</f>
        <v>0</v>
      </c>
      <c r="H138" s="54">
        <v>0</v>
      </c>
      <c r="I138" s="54">
        <v>0</v>
      </c>
      <c r="J138" s="54">
        <v>0</v>
      </c>
      <c r="K138" s="54">
        <v>0</v>
      </c>
      <c r="L138" s="54">
        <v>0</v>
      </c>
      <c r="M138" s="55">
        <v>0</v>
      </c>
      <c r="N138" s="55">
        <v>0</v>
      </c>
      <c r="O138" s="168"/>
      <c r="P138" s="144"/>
      <c r="Q138" s="144"/>
      <c r="R138" s="109"/>
      <c r="S138" s="109"/>
      <c r="T138" s="109"/>
      <c r="U138" s="109"/>
      <c r="V138" s="109"/>
      <c r="W138" s="109"/>
      <c r="X138" s="109"/>
      <c r="Y138" s="7"/>
      <c r="Z138" s="7"/>
    </row>
    <row r="139" spans="1:26" s="8" customFormat="1" ht="13.5" customHeight="1">
      <c r="A139" s="189" t="s">
        <v>7</v>
      </c>
      <c r="B139" s="271" t="s">
        <v>57</v>
      </c>
      <c r="C139" s="90">
        <v>2020</v>
      </c>
      <c r="D139" s="90">
        <v>2026</v>
      </c>
      <c r="E139" s="271" t="s">
        <v>114</v>
      </c>
      <c r="F139" s="83" t="s">
        <v>33</v>
      </c>
      <c r="G139" s="71">
        <f>H139+I139+J139+K139+L139+M139</f>
        <v>26257914</v>
      </c>
      <c r="H139" s="71">
        <f t="shared" ref="H139:M139" si="108">H140+H141</f>
        <v>2698322.56</v>
      </c>
      <c r="I139" s="71">
        <f t="shared" si="108"/>
        <v>3440824.44</v>
      </c>
      <c r="J139" s="71">
        <f t="shared" si="108"/>
        <v>4163867.97</v>
      </c>
      <c r="K139" s="71">
        <f t="shared" si="108"/>
        <v>5208436.62</v>
      </c>
      <c r="L139" s="71">
        <f t="shared" si="108"/>
        <v>5887132.7999999998</v>
      </c>
      <c r="M139" s="71">
        <f t="shared" si="108"/>
        <v>4859329.6100000003</v>
      </c>
      <c r="N139" s="71">
        <f t="shared" ref="N139" si="109">N140+N141</f>
        <v>4859329.6100000003</v>
      </c>
      <c r="O139" s="169" t="s">
        <v>83</v>
      </c>
      <c r="P139" s="144" t="s">
        <v>84</v>
      </c>
      <c r="Q139" s="144" t="s">
        <v>35</v>
      </c>
      <c r="R139" s="109">
        <v>1</v>
      </c>
      <c r="S139" s="109">
        <v>1</v>
      </c>
      <c r="T139" s="109">
        <v>1</v>
      </c>
      <c r="U139" s="109">
        <v>0</v>
      </c>
      <c r="V139" s="109">
        <v>0</v>
      </c>
      <c r="W139" s="109">
        <v>0</v>
      </c>
      <c r="X139" s="109">
        <v>0</v>
      </c>
      <c r="Y139" s="7"/>
      <c r="Z139" s="7"/>
    </row>
    <row r="140" spans="1:26" s="8" customFormat="1">
      <c r="A140" s="189"/>
      <c r="B140" s="271"/>
      <c r="C140" s="90"/>
      <c r="D140" s="90"/>
      <c r="E140" s="271"/>
      <c r="F140" s="83" t="s">
        <v>89</v>
      </c>
      <c r="G140" s="71">
        <f>SUM(H140:M140)</f>
        <v>26257914</v>
      </c>
      <c r="H140" s="71">
        <v>2698322.56</v>
      </c>
      <c r="I140" s="71">
        <f>2525436.61+4821.84+761933.6+6950+38876+33000+37776.19+15596+16434.2</f>
        <v>3440824.44</v>
      </c>
      <c r="J140" s="71">
        <v>4163867.97</v>
      </c>
      <c r="K140" s="71">
        <v>5208436.62</v>
      </c>
      <c r="L140" s="71">
        <v>5887132.7999999998</v>
      </c>
      <c r="M140" s="71">
        <v>4859329.6100000003</v>
      </c>
      <c r="N140" s="71">
        <v>4859329.6100000003</v>
      </c>
      <c r="O140" s="167"/>
      <c r="P140" s="144"/>
      <c r="Q140" s="144"/>
      <c r="R140" s="109"/>
      <c r="S140" s="109"/>
      <c r="T140" s="109"/>
      <c r="U140" s="109"/>
      <c r="V140" s="109"/>
      <c r="W140" s="109"/>
      <c r="X140" s="109"/>
      <c r="Y140" s="7"/>
      <c r="Z140" s="7"/>
    </row>
    <row r="141" spans="1:26" s="8" customFormat="1" ht="63" customHeight="1">
      <c r="A141" s="189"/>
      <c r="B141" s="271"/>
      <c r="C141" s="90"/>
      <c r="D141" s="90"/>
      <c r="E141" s="271"/>
      <c r="F141" s="83" t="s">
        <v>90</v>
      </c>
      <c r="G141" s="71">
        <f>SUM(H141:M141)</f>
        <v>0</v>
      </c>
      <c r="H141" s="71">
        <v>0</v>
      </c>
      <c r="I141" s="71">
        <v>0</v>
      </c>
      <c r="J141" s="71">
        <v>0</v>
      </c>
      <c r="K141" s="71">
        <v>0</v>
      </c>
      <c r="L141" s="82">
        <v>0</v>
      </c>
      <c r="M141" s="55">
        <v>0</v>
      </c>
      <c r="N141" s="55">
        <v>0</v>
      </c>
      <c r="O141" s="168"/>
      <c r="P141" s="144"/>
      <c r="Q141" s="144"/>
      <c r="R141" s="109"/>
      <c r="S141" s="109"/>
      <c r="T141" s="109"/>
      <c r="U141" s="109"/>
      <c r="V141" s="109"/>
      <c r="W141" s="109"/>
      <c r="X141" s="109"/>
      <c r="Y141" s="7"/>
      <c r="Z141" s="7"/>
    </row>
    <row r="142" spans="1:26" s="8" customFormat="1" ht="13.5" customHeight="1">
      <c r="A142" s="189" t="s">
        <v>136</v>
      </c>
      <c r="B142" s="271" t="s">
        <v>127</v>
      </c>
      <c r="C142" s="90">
        <v>2020</v>
      </c>
      <c r="D142" s="90">
        <v>2026</v>
      </c>
      <c r="E142" s="271" t="s">
        <v>140</v>
      </c>
      <c r="F142" s="83" t="s">
        <v>33</v>
      </c>
      <c r="G142" s="71">
        <f>H142+I142+J142+K142+L142+M142</f>
        <v>325728</v>
      </c>
      <c r="H142" s="71">
        <f t="shared" ref="H142:M142" si="110">H143+H144</f>
        <v>177828</v>
      </c>
      <c r="I142" s="71">
        <f t="shared" si="110"/>
        <v>147900</v>
      </c>
      <c r="J142" s="71">
        <f t="shared" si="110"/>
        <v>0</v>
      </c>
      <c r="K142" s="71">
        <f t="shared" si="110"/>
        <v>0</v>
      </c>
      <c r="L142" s="71">
        <f t="shared" si="110"/>
        <v>0</v>
      </c>
      <c r="M142" s="71">
        <f t="shared" si="110"/>
        <v>0</v>
      </c>
      <c r="N142" s="71">
        <f t="shared" ref="N142" si="111">N143+N144</f>
        <v>0</v>
      </c>
      <c r="O142" s="169" t="s">
        <v>125</v>
      </c>
      <c r="P142" s="279" t="s">
        <v>73</v>
      </c>
      <c r="Q142" s="144" t="s">
        <v>35</v>
      </c>
      <c r="R142" s="109">
        <v>100</v>
      </c>
      <c r="S142" s="109" t="s">
        <v>35</v>
      </c>
      <c r="T142" s="109" t="s">
        <v>35</v>
      </c>
      <c r="U142" s="109" t="s">
        <v>35</v>
      </c>
      <c r="V142" s="109" t="s">
        <v>35</v>
      </c>
      <c r="W142" s="109" t="s">
        <v>35</v>
      </c>
      <c r="X142" s="109" t="s">
        <v>35</v>
      </c>
      <c r="Y142" s="7"/>
      <c r="Z142" s="7"/>
    </row>
    <row r="143" spans="1:26" s="8" customFormat="1">
      <c r="A143" s="189"/>
      <c r="B143" s="271"/>
      <c r="C143" s="90"/>
      <c r="D143" s="90"/>
      <c r="E143" s="271"/>
      <c r="F143" s="83" t="s">
        <v>89</v>
      </c>
      <c r="G143" s="71">
        <f>SUM(H143:M143)</f>
        <v>325728</v>
      </c>
      <c r="H143" s="71">
        <v>177828</v>
      </c>
      <c r="I143" s="71">
        <v>147900</v>
      </c>
      <c r="J143" s="71">
        <v>0</v>
      </c>
      <c r="K143" s="71">
        <v>0</v>
      </c>
      <c r="L143" s="71">
        <v>0</v>
      </c>
      <c r="M143" s="81">
        <v>0</v>
      </c>
      <c r="N143" s="81">
        <v>0</v>
      </c>
      <c r="O143" s="167"/>
      <c r="P143" s="279"/>
      <c r="Q143" s="144"/>
      <c r="R143" s="109"/>
      <c r="S143" s="109"/>
      <c r="T143" s="109"/>
      <c r="U143" s="109"/>
      <c r="V143" s="109"/>
      <c r="W143" s="109"/>
      <c r="X143" s="109"/>
      <c r="Y143" s="7"/>
      <c r="Z143" s="7"/>
    </row>
    <row r="144" spans="1:26" s="8" customFormat="1" ht="95.25" customHeight="1">
      <c r="A144" s="189"/>
      <c r="B144" s="271"/>
      <c r="C144" s="90"/>
      <c r="D144" s="90"/>
      <c r="E144" s="271"/>
      <c r="F144" s="83" t="s">
        <v>90</v>
      </c>
      <c r="G144" s="71">
        <f>SUM(H144:M144)</f>
        <v>0</v>
      </c>
      <c r="H144" s="71">
        <v>0</v>
      </c>
      <c r="I144" s="71">
        <v>0</v>
      </c>
      <c r="J144" s="71">
        <v>0</v>
      </c>
      <c r="K144" s="71">
        <v>0</v>
      </c>
      <c r="L144" s="82">
        <v>0</v>
      </c>
      <c r="M144" s="82">
        <v>0</v>
      </c>
      <c r="N144" s="82">
        <v>0</v>
      </c>
      <c r="O144" s="168"/>
      <c r="P144" s="280"/>
      <c r="Q144" s="144"/>
      <c r="R144" s="109"/>
      <c r="S144" s="109"/>
      <c r="T144" s="109"/>
      <c r="U144" s="109"/>
      <c r="V144" s="109"/>
      <c r="W144" s="109"/>
      <c r="X144" s="109"/>
      <c r="Y144" s="7"/>
      <c r="Z144" s="7"/>
    </row>
    <row r="145" spans="1:26" s="8" customFormat="1" ht="13.5" customHeight="1">
      <c r="A145" s="189" t="s">
        <v>137</v>
      </c>
      <c r="B145" s="271" t="s">
        <v>196</v>
      </c>
      <c r="C145" s="90">
        <v>2020</v>
      </c>
      <c r="D145" s="90">
        <v>2026</v>
      </c>
      <c r="E145" s="271" t="s">
        <v>114</v>
      </c>
      <c r="F145" s="83" t="s">
        <v>33</v>
      </c>
      <c r="G145" s="71">
        <f>H145+I145+J145+K145+L145+M145</f>
        <v>11200</v>
      </c>
      <c r="H145" s="71">
        <f t="shared" ref="H145:M145" si="112">H146+H147</f>
        <v>0</v>
      </c>
      <c r="I145" s="71">
        <f t="shared" si="112"/>
        <v>0</v>
      </c>
      <c r="J145" s="71">
        <f t="shared" si="112"/>
        <v>6200</v>
      </c>
      <c r="K145" s="71">
        <f t="shared" si="112"/>
        <v>5000</v>
      </c>
      <c r="L145" s="71">
        <f t="shared" si="112"/>
        <v>0</v>
      </c>
      <c r="M145" s="71">
        <f t="shared" si="112"/>
        <v>0</v>
      </c>
      <c r="N145" s="71">
        <f t="shared" ref="N145" si="113">N146+N147</f>
        <v>0</v>
      </c>
      <c r="O145" s="145" t="s">
        <v>138</v>
      </c>
      <c r="P145" s="279" t="s">
        <v>73</v>
      </c>
      <c r="Q145" s="144" t="s">
        <v>35</v>
      </c>
      <c r="R145" s="109">
        <v>100</v>
      </c>
      <c r="S145" s="109" t="s">
        <v>35</v>
      </c>
      <c r="T145" s="109" t="s">
        <v>35</v>
      </c>
      <c r="U145" s="109" t="s">
        <v>35</v>
      </c>
      <c r="V145" s="109" t="s">
        <v>35</v>
      </c>
      <c r="W145" s="109" t="s">
        <v>35</v>
      </c>
      <c r="X145" s="109" t="s">
        <v>35</v>
      </c>
      <c r="Y145" s="7"/>
      <c r="Z145" s="7"/>
    </row>
    <row r="146" spans="1:26" s="8" customFormat="1">
      <c r="A146" s="189"/>
      <c r="B146" s="271"/>
      <c r="C146" s="90"/>
      <c r="D146" s="90"/>
      <c r="E146" s="271"/>
      <c r="F146" s="83" t="s">
        <v>89</v>
      </c>
      <c r="G146" s="71">
        <f>SUM(H146:M146)</f>
        <v>11200</v>
      </c>
      <c r="H146" s="71">
        <v>0</v>
      </c>
      <c r="I146" s="71">
        <v>0</v>
      </c>
      <c r="J146" s="71">
        <v>6200</v>
      </c>
      <c r="K146" s="71">
        <v>5000</v>
      </c>
      <c r="L146" s="71">
        <v>0</v>
      </c>
      <c r="M146" s="81">
        <v>0</v>
      </c>
      <c r="N146" s="81">
        <v>0</v>
      </c>
      <c r="O146" s="145"/>
      <c r="P146" s="279"/>
      <c r="Q146" s="144"/>
      <c r="R146" s="109"/>
      <c r="S146" s="109"/>
      <c r="T146" s="109"/>
      <c r="U146" s="109"/>
      <c r="V146" s="109"/>
      <c r="W146" s="109"/>
      <c r="X146" s="109"/>
      <c r="Y146" s="7"/>
      <c r="Z146" s="7"/>
    </row>
    <row r="147" spans="1:26" s="8" customFormat="1" ht="114" customHeight="1">
      <c r="A147" s="189"/>
      <c r="B147" s="271"/>
      <c r="C147" s="90"/>
      <c r="D147" s="90"/>
      <c r="E147" s="271"/>
      <c r="F147" s="83" t="s">
        <v>90</v>
      </c>
      <c r="G147" s="71">
        <f>SUM(H147:M147)</f>
        <v>0</v>
      </c>
      <c r="H147" s="71">
        <v>0</v>
      </c>
      <c r="I147" s="71">
        <v>0</v>
      </c>
      <c r="J147" s="71">
        <v>0</v>
      </c>
      <c r="K147" s="71">
        <v>0</v>
      </c>
      <c r="L147" s="82">
        <v>0</v>
      </c>
      <c r="M147" s="81">
        <v>0</v>
      </c>
      <c r="N147" s="81">
        <v>0</v>
      </c>
      <c r="O147" s="145"/>
      <c r="P147" s="280"/>
      <c r="Q147" s="144"/>
      <c r="R147" s="109"/>
      <c r="S147" s="109"/>
      <c r="T147" s="109"/>
      <c r="U147" s="109"/>
      <c r="V147" s="109"/>
      <c r="W147" s="109"/>
      <c r="X147" s="109"/>
      <c r="Y147" s="7"/>
      <c r="Z147" s="7"/>
    </row>
    <row r="148" spans="1:26" s="8" customFormat="1" ht="13.5" customHeight="1">
      <c r="A148" s="189" t="s">
        <v>142</v>
      </c>
      <c r="B148" s="271" t="s">
        <v>143</v>
      </c>
      <c r="C148" s="90">
        <v>2020</v>
      </c>
      <c r="D148" s="90">
        <v>2026</v>
      </c>
      <c r="E148" s="271" t="s">
        <v>141</v>
      </c>
      <c r="F148" s="83" t="s">
        <v>33</v>
      </c>
      <c r="G148" s="71">
        <f>H148+I148+J148+K148+L148+M148</f>
        <v>3630475.41</v>
      </c>
      <c r="H148" s="71">
        <f t="shared" ref="H148:M148" si="114">H149+H150</f>
        <v>3630475.41</v>
      </c>
      <c r="I148" s="71">
        <f t="shared" si="114"/>
        <v>0</v>
      </c>
      <c r="J148" s="71">
        <f t="shared" si="114"/>
        <v>0</v>
      </c>
      <c r="K148" s="71">
        <f t="shared" si="114"/>
        <v>0</v>
      </c>
      <c r="L148" s="71">
        <f t="shared" si="114"/>
        <v>0</v>
      </c>
      <c r="M148" s="71">
        <f t="shared" si="114"/>
        <v>0</v>
      </c>
      <c r="N148" s="71">
        <f t="shared" ref="N148" si="115">N149+N150</f>
        <v>0</v>
      </c>
      <c r="O148" s="169" t="s">
        <v>138</v>
      </c>
      <c r="P148" s="279" t="s">
        <v>73</v>
      </c>
      <c r="Q148" s="144" t="s">
        <v>35</v>
      </c>
      <c r="R148" s="109">
        <v>100</v>
      </c>
      <c r="S148" s="109" t="s">
        <v>35</v>
      </c>
      <c r="T148" s="109" t="s">
        <v>35</v>
      </c>
      <c r="U148" s="109" t="s">
        <v>35</v>
      </c>
      <c r="V148" s="109" t="s">
        <v>35</v>
      </c>
      <c r="W148" s="109" t="s">
        <v>35</v>
      </c>
      <c r="X148" s="109" t="s">
        <v>35</v>
      </c>
      <c r="Y148" s="7"/>
      <c r="Z148" s="7"/>
    </row>
    <row r="149" spans="1:26" s="8" customFormat="1">
      <c r="A149" s="189"/>
      <c r="B149" s="271"/>
      <c r="C149" s="90"/>
      <c r="D149" s="90"/>
      <c r="E149" s="271"/>
      <c r="F149" s="83" t="s">
        <v>89</v>
      </c>
      <c r="G149" s="71">
        <f>SUM(H149:M149)</f>
        <v>3630475.41</v>
      </c>
      <c r="H149" s="71">
        <v>3630475.41</v>
      </c>
      <c r="I149" s="71">
        <v>0</v>
      </c>
      <c r="J149" s="71">
        <v>0</v>
      </c>
      <c r="K149" s="71">
        <v>0</v>
      </c>
      <c r="L149" s="71">
        <v>0</v>
      </c>
      <c r="M149" s="81">
        <v>0</v>
      </c>
      <c r="N149" s="81">
        <v>0</v>
      </c>
      <c r="O149" s="167"/>
      <c r="P149" s="279"/>
      <c r="Q149" s="144"/>
      <c r="R149" s="109"/>
      <c r="S149" s="109"/>
      <c r="T149" s="109"/>
      <c r="U149" s="109"/>
      <c r="V149" s="109"/>
      <c r="W149" s="109"/>
      <c r="X149" s="109"/>
      <c r="Y149" s="7"/>
      <c r="Z149" s="7"/>
    </row>
    <row r="150" spans="1:26" s="8" customFormat="1" ht="60" customHeight="1">
      <c r="A150" s="189"/>
      <c r="B150" s="271"/>
      <c r="C150" s="90"/>
      <c r="D150" s="90"/>
      <c r="E150" s="271"/>
      <c r="F150" s="83" t="s">
        <v>90</v>
      </c>
      <c r="G150" s="71">
        <f>SUM(H150:M150)</f>
        <v>0</v>
      </c>
      <c r="H150" s="71">
        <v>0</v>
      </c>
      <c r="I150" s="71">
        <v>0</v>
      </c>
      <c r="J150" s="71">
        <v>0</v>
      </c>
      <c r="K150" s="71">
        <v>0</v>
      </c>
      <c r="L150" s="82">
        <v>0</v>
      </c>
      <c r="M150" s="81">
        <v>0</v>
      </c>
      <c r="N150" s="81">
        <v>0</v>
      </c>
      <c r="O150" s="168"/>
      <c r="P150" s="280"/>
      <c r="Q150" s="144"/>
      <c r="R150" s="109"/>
      <c r="S150" s="109"/>
      <c r="T150" s="109"/>
      <c r="U150" s="109"/>
      <c r="V150" s="109"/>
      <c r="W150" s="109"/>
      <c r="X150" s="109"/>
      <c r="Y150" s="7"/>
      <c r="Z150" s="7"/>
    </row>
    <row r="151" spans="1:26" s="8" customFormat="1" ht="13.5" customHeight="1">
      <c r="A151" s="189" t="s">
        <v>156</v>
      </c>
      <c r="B151" s="271" t="s">
        <v>157</v>
      </c>
      <c r="C151" s="90">
        <v>2020</v>
      </c>
      <c r="D151" s="90">
        <v>2026</v>
      </c>
      <c r="E151" s="271" t="s">
        <v>141</v>
      </c>
      <c r="F151" s="83" t="s">
        <v>33</v>
      </c>
      <c r="G151" s="71">
        <f>H151+I151+J151+K151+L151+M151</f>
        <v>0</v>
      </c>
      <c r="H151" s="71">
        <f t="shared" ref="H151:M151" si="116">H152+H153</f>
        <v>0</v>
      </c>
      <c r="I151" s="71">
        <f t="shared" si="116"/>
        <v>0</v>
      </c>
      <c r="J151" s="71">
        <f t="shared" si="116"/>
        <v>0</v>
      </c>
      <c r="K151" s="71">
        <f t="shared" si="116"/>
        <v>0</v>
      </c>
      <c r="L151" s="71">
        <f t="shared" si="116"/>
        <v>0</v>
      </c>
      <c r="M151" s="71">
        <f t="shared" si="116"/>
        <v>0</v>
      </c>
      <c r="N151" s="71">
        <f t="shared" ref="N151" si="117">N152+N153</f>
        <v>0</v>
      </c>
      <c r="O151" s="169" t="s">
        <v>138</v>
      </c>
      <c r="P151" s="279" t="s">
        <v>73</v>
      </c>
      <c r="Q151" s="144" t="s">
        <v>35</v>
      </c>
      <c r="R151" s="109">
        <v>100</v>
      </c>
      <c r="S151" s="109" t="s">
        <v>35</v>
      </c>
      <c r="T151" s="109" t="s">
        <v>35</v>
      </c>
      <c r="U151" s="109" t="s">
        <v>35</v>
      </c>
      <c r="V151" s="109" t="s">
        <v>35</v>
      </c>
      <c r="W151" s="109" t="s">
        <v>35</v>
      </c>
      <c r="X151" s="109" t="s">
        <v>35</v>
      </c>
      <c r="Y151" s="7"/>
      <c r="Z151" s="7"/>
    </row>
    <row r="152" spans="1:26" s="8" customFormat="1">
      <c r="A152" s="189"/>
      <c r="B152" s="271"/>
      <c r="C152" s="90"/>
      <c r="D152" s="90"/>
      <c r="E152" s="271"/>
      <c r="F152" s="83" t="s">
        <v>89</v>
      </c>
      <c r="G152" s="71">
        <f>SUM(H152:M152)</f>
        <v>0</v>
      </c>
      <c r="H152" s="71">
        <v>0</v>
      </c>
      <c r="I152" s="71">
        <v>0</v>
      </c>
      <c r="J152" s="71">
        <v>0</v>
      </c>
      <c r="K152" s="71">
        <v>0</v>
      </c>
      <c r="L152" s="71">
        <v>0</v>
      </c>
      <c r="M152" s="81">
        <v>0</v>
      </c>
      <c r="N152" s="81">
        <v>0</v>
      </c>
      <c r="O152" s="167"/>
      <c r="P152" s="279"/>
      <c r="Q152" s="144"/>
      <c r="R152" s="109"/>
      <c r="S152" s="109"/>
      <c r="T152" s="109"/>
      <c r="U152" s="109"/>
      <c r="V152" s="109"/>
      <c r="W152" s="109"/>
      <c r="X152" s="109"/>
      <c r="Y152" s="7"/>
      <c r="Z152" s="7"/>
    </row>
    <row r="153" spans="1:26" s="8" customFormat="1" ht="57.75" customHeight="1">
      <c r="A153" s="189"/>
      <c r="B153" s="271"/>
      <c r="C153" s="90"/>
      <c r="D153" s="90"/>
      <c r="E153" s="271"/>
      <c r="F153" s="83" t="s">
        <v>90</v>
      </c>
      <c r="G153" s="71">
        <f>SUM(H153:M153)</f>
        <v>0</v>
      </c>
      <c r="H153" s="71">
        <v>0</v>
      </c>
      <c r="I153" s="71">
        <v>0</v>
      </c>
      <c r="J153" s="71">
        <v>0</v>
      </c>
      <c r="K153" s="71">
        <v>0</v>
      </c>
      <c r="L153" s="82">
        <v>0</v>
      </c>
      <c r="M153" s="81">
        <v>0</v>
      </c>
      <c r="N153" s="81">
        <v>0</v>
      </c>
      <c r="O153" s="168"/>
      <c r="P153" s="280"/>
      <c r="Q153" s="144"/>
      <c r="R153" s="109"/>
      <c r="S153" s="109"/>
      <c r="T153" s="109"/>
      <c r="U153" s="109"/>
      <c r="V153" s="109"/>
      <c r="W153" s="109"/>
      <c r="X153" s="109"/>
      <c r="Y153" s="7"/>
      <c r="Z153" s="7"/>
    </row>
    <row r="154" spans="1:26" s="8" customFormat="1" ht="13.5" customHeight="1">
      <c r="A154" s="189" t="s">
        <v>200</v>
      </c>
      <c r="B154" s="271" t="s">
        <v>202</v>
      </c>
      <c r="C154" s="90">
        <v>2020</v>
      </c>
      <c r="D154" s="90">
        <v>2026</v>
      </c>
      <c r="E154" s="271" t="s">
        <v>114</v>
      </c>
      <c r="F154" s="83" t="s">
        <v>33</v>
      </c>
      <c r="G154" s="71">
        <f>H154+I154+J154+K154+L154+M154</f>
        <v>129074.73</v>
      </c>
      <c r="H154" s="71">
        <f t="shared" ref="H154:N154" si="118">H155+H156</f>
        <v>0</v>
      </c>
      <c r="I154" s="71">
        <f t="shared" si="118"/>
        <v>0</v>
      </c>
      <c r="J154" s="71">
        <f t="shared" si="118"/>
        <v>0</v>
      </c>
      <c r="K154" s="71">
        <f t="shared" si="118"/>
        <v>0</v>
      </c>
      <c r="L154" s="71">
        <f t="shared" si="118"/>
        <v>129074.73</v>
      </c>
      <c r="M154" s="71">
        <f t="shared" si="118"/>
        <v>0</v>
      </c>
      <c r="N154" s="71">
        <f t="shared" si="118"/>
        <v>0</v>
      </c>
      <c r="O154" s="169" t="s">
        <v>201</v>
      </c>
      <c r="P154" s="279" t="s">
        <v>71</v>
      </c>
      <c r="Q154" s="144" t="s">
        <v>35</v>
      </c>
      <c r="R154" s="109" t="s">
        <v>35</v>
      </c>
      <c r="S154" s="109" t="s">
        <v>35</v>
      </c>
      <c r="T154" s="109" t="s">
        <v>35</v>
      </c>
      <c r="U154" s="109" t="s">
        <v>35</v>
      </c>
      <c r="V154" s="109">
        <v>1</v>
      </c>
      <c r="W154" s="109" t="s">
        <v>35</v>
      </c>
      <c r="X154" s="109" t="s">
        <v>35</v>
      </c>
      <c r="Y154" s="7"/>
      <c r="Z154" s="7"/>
    </row>
    <row r="155" spans="1:26" s="8" customFormat="1">
      <c r="A155" s="189"/>
      <c r="B155" s="271"/>
      <c r="C155" s="90"/>
      <c r="D155" s="90"/>
      <c r="E155" s="271"/>
      <c r="F155" s="83" t="s">
        <v>89</v>
      </c>
      <c r="G155" s="71">
        <f>SUM(H155:M155)</f>
        <v>5000</v>
      </c>
      <c r="H155" s="71">
        <v>0</v>
      </c>
      <c r="I155" s="71">
        <v>0</v>
      </c>
      <c r="J155" s="71">
        <v>0</v>
      </c>
      <c r="K155" s="71">
        <v>0</v>
      </c>
      <c r="L155" s="71">
        <v>5000</v>
      </c>
      <c r="M155" s="81">
        <v>0</v>
      </c>
      <c r="N155" s="81">
        <v>0</v>
      </c>
      <c r="O155" s="167"/>
      <c r="P155" s="279"/>
      <c r="Q155" s="144"/>
      <c r="R155" s="109"/>
      <c r="S155" s="109"/>
      <c r="T155" s="109"/>
      <c r="U155" s="109"/>
      <c r="V155" s="109"/>
      <c r="W155" s="109"/>
      <c r="X155" s="109"/>
      <c r="Y155" s="7"/>
      <c r="Z155" s="7"/>
    </row>
    <row r="156" spans="1:26" s="8" customFormat="1" ht="57.75" customHeight="1">
      <c r="A156" s="189"/>
      <c r="B156" s="271"/>
      <c r="C156" s="90"/>
      <c r="D156" s="90"/>
      <c r="E156" s="271"/>
      <c r="F156" s="83" t="s">
        <v>90</v>
      </c>
      <c r="G156" s="71">
        <f>SUM(H156:M156)</f>
        <v>124074.73</v>
      </c>
      <c r="H156" s="71">
        <v>0</v>
      </c>
      <c r="I156" s="71">
        <v>0</v>
      </c>
      <c r="J156" s="71">
        <v>0</v>
      </c>
      <c r="K156" s="71">
        <v>0</v>
      </c>
      <c r="L156" s="71">
        <v>124074.73</v>
      </c>
      <c r="M156" s="81">
        <v>0</v>
      </c>
      <c r="N156" s="81">
        <v>0</v>
      </c>
      <c r="O156" s="168"/>
      <c r="P156" s="292"/>
      <c r="Q156" s="144"/>
      <c r="R156" s="109"/>
      <c r="S156" s="109"/>
      <c r="T156" s="109"/>
      <c r="U156" s="109"/>
      <c r="V156" s="109"/>
      <c r="W156" s="109"/>
      <c r="X156" s="109"/>
      <c r="Y156" s="7"/>
      <c r="Z156" s="7"/>
    </row>
    <row r="157" spans="1:26" s="8" customFormat="1" ht="27" customHeight="1">
      <c r="A157" s="271" t="s">
        <v>14</v>
      </c>
      <c r="B157" s="271"/>
      <c r="C157" s="271">
        <v>2020</v>
      </c>
      <c r="D157" s="271">
        <v>2026</v>
      </c>
      <c r="E157" s="190" t="s">
        <v>35</v>
      </c>
      <c r="F157" s="83" t="s">
        <v>33</v>
      </c>
      <c r="G157" s="79">
        <f>H157+I157+J157+K157+L157+M157</f>
        <v>40941770.710000001</v>
      </c>
      <c r="H157" s="78">
        <f t="shared" ref="H157:M157" si="119">H158+H159</f>
        <v>7504415.9000000004</v>
      </c>
      <c r="I157" s="78">
        <f>I158+I159</f>
        <v>4785854.47</v>
      </c>
      <c r="J157" s="78">
        <f t="shared" si="119"/>
        <v>6233837.6900000004</v>
      </c>
      <c r="K157" s="78">
        <f t="shared" si="119"/>
        <v>7869563.7300000004</v>
      </c>
      <c r="L157" s="87">
        <f>L158+L159</f>
        <v>8453723.9199999999</v>
      </c>
      <c r="M157" s="67">
        <f t="shared" si="119"/>
        <v>6094375</v>
      </c>
      <c r="N157" s="67">
        <f t="shared" ref="N157" si="120">N158+N159</f>
        <v>6144375</v>
      </c>
      <c r="O157" s="143" t="s">
        <v>35</v>
      </c>
      <c r="P157" s="110" t="s">
        <v>35</v>
      </c>
      <c r="Q157" s="110" t="s">
        <v>35</v>
      </c>
      <c r="R157" s="110" t="s">
        <v>35</v>
      </c>
      <c r="S157" s="110" t="s">
        <v>35</v>
      </c>
      <c r="T157" s="110" t="s">
        <v>35</v>
      </c>
      <c r="U157" s="110" t="s">
        <v>35</v>
      </c>
      <c r="V157" s="110" t="s">
        <v>35</v>
      </c>
      <c r="W157" s="110" t="s">
        <v>35</v>
      </c>
      <c r="X157" s="110" t="s">
        <v>35</v>
      </c>
      <c r="Y157" s="7"/>
      <c r="Z157" s="7"/>
    </row>
    <row r="158" spans="1:26" s="8" customFormat="1">
      <c r="A158" s="271"/>
      <c r="B158" s="271"/>
      <c r="C158" s="271"/>
      <c r="D158" s="271"/>
      <c r="E158" s="199"/>
      <c r="F158" s="84" t="s">
        <v>89</v>
      </c>
      <c r="G158" s="79">
        <f>H158+I158+J158+K158+L158+M158</f>
        <v>40817695.980000004</v>
      </c>
      <c r="H158" s="79">
        <f>H140+H137+H134+H131+H128+H143+H146+H149</f>
        <v>7504415.9000000004</v>
      </c>
      <c r="I158" s="79">
        <f>I140+I137+I134+I131+I128+I143+I146+I152</f>
        <v>4785854.47</v>
      </c>
      <c r="J158" s="79">
        <f>J140+J137+J134+J131+J128+J143+J146</f>
        <v>6233837.6900000004</v>
      </c>
      <c r="K158" s="79">
        <f>K140+K137+K134+K131+K128+K143+K146</f>
        <v>7869563.7300000004</v>
      </c>
      <c r="L158" s="79">
        <f>L125</f>
        <v>8329649.1899999995</v>
      </c>
      <c r="M158" s="79">
        <f t="shared" ref="M158:N158" si="121">M125</f>
        <v>6094375</v>
      </c>
      <c r="N158" s="79">
        <f t="shared" si="121"/>
        <v>6144375</v>
      </c>
      <c r="O158" s="93"/>
      <c r="P158" s="111"/>
      <c r="Q158" s="111"/>
      <c r="R158" s="111"/>
      <c r="S158" s="111"/>
      <c r="T158" s="111"/>
      <c r="U158" s="111"/>
      <c r="V158" s="111"/>
      <c r="W158" s="111"/>
      <c r="X158" s="111"/>
      <c r="Y158" s="7"/>
      <c r="Z158" s="7"/>
    </row>
    <row r="159" spans="1:26" s="8" customFormat="1">
      <c r="A159" s="272"/>
      <c r="B159" s="272"/>
      <c r="C159" s="272"/>
      <c r="D159" s="272"/>
      <c r="E159" s="281"/>
      <c r="F159" s="25" t="s">
        <v>90</v>
      </c>
      <c r="G159" s="79">
        <f>H159+I159+J159+K159+L159+M159</f>
        <v>124074.73</v>
      </c>
      <c r="H159" s="67">
        <v>0</v>
      </c>
      <c r="I159" s="79">
        <f>I141+I138+I135+I132+I129+I144+I147+I153</f>
        <v>0</v>
      </c>
      <c r="J159" s="71">
        <v>0</v>
      </c>
      <c r="K159" s="71">
        <v>0</v>
      </c>
      <c r="L159" s="79">
        <f>L126</f>
        <v>124074.73</v>
      </c>
      <c r="M159" s="79">
        <f t="shared" ref="M159:N159" si="122">M126</f>
        <v>0</v>
      </c>
      <c r="N159" s="79">
        <f t="shared" si="122"/>
        <v>0</v>
      </c>
      <c r="O159" s="176"/>
      <c r="P159" s="92"/>
      <c r="Q159" s="92"/>
      <c r="R159" s="92"/>
      <c r="S159" s="92"/>
      <c r="T159" s="92"/>
      <c r="U159" s="92"/>
      <c r="V159" s="92"/>
      <c r="W159" s="92"/>
      <c r="X159" s="92"/>
      <c r="Y159" s="7"/>
      <c r="Z159" s="7"/>
    </row>
    <row r="160" spans="1:26" s="6" customFormat="1">
      <c r="A160" s="278" t="s">
        <v>97</v>
      </c>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63"/>
      <c r="Y160" s="5"/>
      <c r="Z160" s="5"/>
    </row>
    <row r="161" spans="1:26" s="8" customFormat="1" ht="108.75" customHeight="1">
      <c r="A161" s="164" t="s">
        <v>115</v>
      </c>
      <c r="B161" s="164"/>
      <c r="C161" s="26">
        <v>2020</v>
      </c>
      <c r="D161" s="26">
        <v>2026</v>
      </c>
      <c r="E161" s="27" t="s">
        <v>35</v>
      </c>
      <c r="F161" s="27" t="s">
        <v>35</v>
      </c>
      <c r="G161" s="28" t="s">
        <v>35</v>
      </c>
      <c r="H161" s="28" t="s">
        <v>35</v>
      </c>
      <c r="I161" s="28" t="s">
        <v>35</v>
      </c>
      <c r="J161" s="28" t="s">
        <v>35</v>
      </c>
      <c r="K161" s="28" t="s">
        <v>35</v>
      </c>
      <c r="L161" s="38" t="s">
        <v>35</v>
      </c>
      <c r="M161" s="15" t="s">
        <v>35</v>
      </c>
      <c r="N161" s="15" t="s">
        <v>35</v>
      </c>
      <c r="O161" s="66" t="s">
        <v>35</v>
      </c>
      <c r="P161" s="66" t="s">
        <v>35</v>
      </c>
      <c r="Q161" s="66" t="s">
        <v>35</v>
      </c>
      <c r="R161" s="66" t="s">
        <v>35</v>
      </c>
      <c r="S161" s="66" t="s">
        <v>35</v>
      </c>
      <c r="T161" s="66" t="s">
        <v>35</v>
      </c>
      <c r="U161" s="66" t="s">
        <v>35</v>
      </c>
      <c r="V161" s="66" t="s">
        <v>35</v>
      </c>
      <c r="W161" s="66" t="s">
        <v>35</v>
      </c>
      <c r="X161" s="66" t="s">
        <v>35</v>
      </c>
      <c r="Y161" s="7"/>
      <c r="Z161" s="7"/>
    </row>
    <row r="162" spans="1:26" s="8" customFormat="1" ht="13.5" customHeight="1">
      <c r="A162" s="90" t="s">
        <v>32</v>
      </c>
      <c r="B162" s="178" t="s">
        <v>116</v>
      </c>
      <c r="C162" s="185">
        <v>2020</v>
      </c>
      <c r="D162" s="185">
        <v>2026</v>
      </c>
      <c r="E162" s="190" t="s">
        <v>35</v>
      </c>
      <c r="F162" s="85" t="s">
        <v>33</v>
      </c>
      <c r="G162" s="9">
        <f t="shared" ref="G162:G222" si="123">H162+I162+J162+K162+L162+M162</f>
        <v>2030970.17</v>
      </c>
      <c r="H162" s="9">
        <f t="shared" ref="H162:M162" si="124">H163+H164</f>
        <v>478695.67000000004</v>
      </c>
      <c r="I162" s="9">
        <f>I163+I164</f>
        <v>648400</v>
      </c>
      <c r="J162" s="9">
        <f t="shared" si="124"/>
        <v>453874.5</v>
      </c>
      <c r="K162" s="9">
        <f t="shared" si="124"/>
        <v>0</v>
      </c>
      <c r="L162" s="30">
        <f t="shared" si="124"/>
        <v>350000</v>
      </c>
      <c r="M162" s="15">
        <f t="shared" si="124"/>
        <v>100000</v>
      </c>
      <c r="N162" s="15">
        <f t="shared" ref="N162" si="125">N163+N164</f>
        <v>100000</v>
      </c>
      <c r="O162" s="99" t="s">
        <v>35</v>
      </c>
      <c r="P162" s="99" t="s">
        <v>35</v>
      </c>
      <c r="Q162" s="99" t="s">
        <v>35</v>
      </c>
      <c r="R162" s="99" t="s">
        <v>35</v>
      </c>
      <c r="S162" s="99" t="s">
        <v>35</v>
      </c>
      <c r="T162" s="99" t="s">
        <v>35</v>
      </c>
      <c r="U162" s="99" t="s">
        <v>35</v>
      </c>
      <c r="V162" s="99" t="s">
        <v>35</v>
      </c>
      <c r="W162" s="99" t="s">
        <v>35</v>
      </c>
      <c r="X162" s="99" t="s">
        <v>35</v>
      </c>
      <c r="Y162" s="7"/>
      <c r="Z162" s="7"/>
    </row>
    <row r="163" spans="1:26" s="8" customFormat="1">
      <c r="A163" s="90"/>
      <c r="B163" s="178"/>
      <c r="C163" s="185"/>
      <c r="D163" s="185"/>
      <c r="E163" s="199"/>
      <c r="F163" s="83" t="s">
        <v>89</v>
      </c>
      <c r="G163" s="9">
        <f t="shared" si="123"/>
        <v>1217220.17</v>
      </c>
      <c r="H163" s="9">
        <f t="shared" ref="H163:M163" si="126">H166+H171</f>
        <v>303062.51</v>
      </c>
      <c r="I163" s="9">
        <f>I166+I172</f>
        <v>150000</v>
      </c>
      <c r="J163" s="9">
        <f t="shared" si="126"/>
        <v>314157.66000000003</v>
      </c>
      <c r="K163" s="9">
        <f t="shared" si="126"/>
        <v>0</v>
      </c>
      <c r="L163" s="9">
        <f t="shared" si="126"/>
        <v>350000</v>
      </c>
      <c r="M163" s="9">
        <f t="shared" si="126"/>
        <v>100000</v>
      </c>
      <c r="N163" s="9">
        <f t="shared" ref="N163" si="127">N166+N171</f>
        <v>100000</v>
      </c>
      <c r="O163" s="99"/>
      <c r="P163" s="99"/>
      <c r="Q163" s="99"/>
      <c r="R163" s="99"/>
      <c r="S163" s="99"/>
      <c r="T163" s="99"/>
      <c r="U163" s="99"/>
      <c r="V163" s="99"/>
      <c r="W163" s="99"/>
      <c r="X163" s="99"/>
      <c r="Y163" s="7"/>
      <c r="Z163" s="7"/>
    </row>
    <row r="164" spans="1:26" s="8" customFormat="1" ht="71.25" customHeight="1">
      <c r="A164" s="90"/>
      <c r="B164" s="178"/>
      <c r="C164" s="185"/>
      <c r="D164" s="185"/>
      <c r="E164" s="200"/>
      <c r="F164" s="83" t="s">
        <v>92</v>
      </c>
      <c r="G164" s="9">
        <f t="shared" si="123"/>
        <v>813750</v>
      </c>
      <c r="H164" s="9">
        <f t="shared" ref="H164:M164" si="128">H167+H173</f>
        <v>175633.16</v>
      </c>
      <c r="I164" s="9">
        <f>I167+I173</f>
        <v>498400</v>
      </c>
      <c r="J164" s="9">
        <f t="shared" si="128"/>
        <v>139716.84</v>
      </c>
      <c r="K164" s="9">
        <f t="shared" si="128"/>
        <v>0</v>
      </c>
      <c r="L164" s="9">
        <f t="shared" si="128"/>
        <v>0</v>
      </c>
      <c r="M164" s="9">
        <f t="shared" si="128"/>
        <v>0</v>
      </c>
      <c r="N164" s="9">
        <f t="shared" ref="N164" si="129">N167+N173</f>
        <v>0</v>
      </c>
      <c r="O164" s="99"/>
      <c r="P164" s="99"/>
      <c r="Q164" s="99"/>
      <c r="R164" s="99"/>
      <c r="S164" s="99"/>
      <c r="T164" s="99"/>
      <c r="U164" s="99"/>
      <c r="V164" s="99"/>
      <c r="W164" s="99"/>
      <c r="X164" s="99"/>
      <c r="Y164" s="7"/>
      <c r="Z164" s="7"/>
    </row>
    <row r="165" spans="1:26" s="8" customFormat="1" ht="18.75" customHeight="1">
      <c r="A165" s="189" t="s">
        <v>3</v>
      </c>
      <c r="B165" s="289" t="s">
        <v>144</v>
      </c>
      <c r="C165" s="185">
        <v>2020</v>
      </c>
      <c r="D165" s="185">
        <v>2026</v>
      </c>
      <c r="E165" s="178" t="s">
        <v>107</v>
      </c>
      <c r="F165" s="51" t="s">
        <v>33</v>
      </c>
      <c r="G165" s="9">
        <f t="shared" si="123"/>
        <v>915350</v>
      </c>
      <c r="H165" s="9">
        <f t="shared" ref="H165:M165" si="130">H166+H167</f>
        <v>325633.16000000003</v>
      </c>
      <c r="I165" s="9">
        <v>0</v>
      </c>
      <c r="J165" s="9">
        <f t="shared" si="130"/>
        <v>339716.83999999997</v>
      </c>
      <c r="K165" s="9">
        <f t="shared" si="130"/>
        <v>0</v>
      </c>
      <c r="L165" s="9">
        <f t="shared" si="130"/>
        <v>250000</v>
      </c>
      <c r="M165" s="9">
        <f t="shared" si="130"/>
        <v>0</v>
      </c>
      <c r="N165" s="9">
        <f t="shared" ref="N165" si="131">N166+N167</f>
        <v>0</v>
      </c>
      <c r="O165" s="97" t="s">
        <v>35</v>
      </c>
      <c r="P165" s="97" t="s">
        <v>35</v>
      </c>
      <c r="Q165" s="97" t="s">
        <v>35</v>
      </c>
      <c r="R165" s="97" t="s">
        <v>35</v>
      </c>
      <c r="S165" s="97" t="s">
        <v>35</v>
      </c>
      <c r="T165" s="97" t="s">
        <v>35</v>
      </c>
      <c r="U165" s="97" t="s">
        <v>35</v>
      </c>
      <c r="V165" s="97" t="s">
        <v>35</v>
      </c>
      <c r="W165" s="97" t="s">
        <v>35</v>
      </c>
      <c r="X165" s="97" t="s">
        <v>35</v>
      </c>
      <c r="Y165" s="7"/>
      <c r="Z165" s="7"/>
    </row>
    <row r="166" spans="1:26" s="8" customFormat="1">
      <c r="A166" s="189"/>
      <c r="B166" s="289"/>
      <c r="C166" s="185"/>
      <c r="D166" s="185"/>
      <c r="E166" s="178"/>
      <c r="F166" s="83" t="s">
        <v>89</v>
      </c>
      <c r="G166" s="9">
        <f t="shared" si="123"/>
        <v>600000</v>
      </c>
      <c r="H166" s="9">
        <f t="shared" ref="H166:M167" si="132">H169</f>
        <v>150000</v>
      </c>
      <c r="I166" s="9">
        <f>I169</f>
        <v>0</v>
      </c>
      <c r="J166" s="9">
        <f t="shared" si="132"/>
        <v>200000</v>
      </c>
      <c r="K166" s="9">
        <f t="shared" si="132"/>
        <v>0</v>
      </c>
      <c r="L166" s="9">
        <f t="shared" si="132"/>
        <v>250000</v>
      </c>
      <c r="M166" s="9">
        <f t="shared" si="132"/>
        <v>0</v>
      </c>
      <c r="N166" s="9">
        <f t="shared" ref="N166" si="133">N169</f>
        <v>0</v>
      </c>
      <c r="O166" s="97"/>
      <c r="P166" s="97"/>
      <c r="Q166" s="97"/>
      <c r="R166" s="97"/>
      <c r="S166" s="97"/>
      <c r="T166" s="97"/>
      <c r="U166" s="97"/>
      <c r="V166" s="97"/>
      <c r="W166" s="97"/>
      <c r="X166" s="97"/>
      <c r="Y166" s="7"/>
      <c r="Z166" s="7"/>
    </row>
    <row r="167" spans="1:26" s="8" customFormat="1" ht="102" customHeight="1">
      <c r="A167" s="189"/>
      <c r="B167" s="289"/>
      <c r="C167" s="185"/>
      <c r="D167" s="185"/>
      <c r="E167" s="178"/>
      <c r="F167" s="83" t="s">
        <v>90</v>
      </c>
      <c r="G167" s="9">
        <f t="shared" si="123"/>
        <v>315350</v>
      </c>
      <c r="H167" s="9">
        <f t="shared" si="132"/>
        <v>175633.16</v>
      </c>
      <c r="I167" s="9">
        <f>I170</f>
        <v>0</v>
      </c>
      <c r="J167" s="9">
        <f t="shared" si="132"/>
        <v>139716.84</v>
      </c>
      <c r="K167" s="9">
        <f t="shared" si="132"/>
        <v>0</v>
      </c>
      <c r="L167" s="9">
        <f t="shared" si="132"/>
        <v>0</v>
      </c>
      <c r="M167" s="9">
        <f t="shared" si="132"/>
        <v>0</v>
      </c>
      <c r="N167" s="9">
        <f t="shared" ref="N167" si="134">N170</f>
        <v>0</v>
      </c>
      <c r="O167" s="97"/>
      <c r="P167" s="97"/>
      <c r="Q167" s="97"/>
      <c r="R167" s="97"/>
      <c r="S167" s="97"/>
      <c r="T167" s="97"/>
      <c r="U167" s="97"/>
      <c r="V167" s="97"/>
      <c r="W167" s="97"/>
      <c r="X167" s="97"/>
      <c r="Y167" s="7"/>
      <c r="Z167" s="7"/>
    </row>
    <row r="168" spans="1:26" s="8" customFormat="1" ht="13.5" customHeight="1">
      <c r="A168" s="189" t="s">
        <v>8</v>
      </c>
      <c r="B168" s="231" t="s">
        <v>147</v>
      </c>
      <c r="C168" s="185">
        <v>2020</v>
      </c>
      <c r="D168" s="185">
        <v>2026</v>
      </c>
      <c r="E168" s="178" t="s">
        <v>117</v>
      </c>
      <c r="F168" s="50" t="s">
        <v>33</v>
      </c>
      <c r="G168" s="9">
        <f t="shared" si="123"/>
        <v>915350</v>
      </c>
      <c r="H168" s="9">
        <f t="shared" ref="H168:M168" si="135">H169+H170</f>
        <v>325633.16000000003</v>
      </c>
      <c r="I168" s="9">
        <v>0</v>
      </c>
      <c r="J168" s="9">
        <f t="shared" si="135"/>
        <v>339716.83999999997</v>
      </c>
      <c r="K168" s="9">
        <f t="shared" si="135"/>
        <v>0</v>
      </c>
      <c r="L168" s="30">
        <f t="shared" si="135"/>
        <v>250000</v>
      </c>
      <c r="M168" s="15">
        <f t="shared" si="135"/>
        <v>0</v>
      </c>
      <c r="N168" s="15">
        <f t="shared" ref="N168" si="136">N169+N170</f>
        <v>0</v>
      </c>
      <c r="O168" s="169" t="s">
        <v>72</v>
      </c>
      <c r="P168" s="279" t="s">
        <v>73</v>
      </c>
      <c r="Q168" s="99">
        <v>2</v>
      </c>
      <c r="R168" s="99">
        <v>2</v>
      </c>
      <c r="S168" s="99">
        <v>2</v>
      </c>
      <c r="T168" s="99">
        <v>2</v>
      </c>
      <c r="U168" s="99">
        <v>2</v>
      </c>
      <c r="V168" s="99">
        <v>2</v>
      </c>
      <c r="W168" s="99">
        <v>2</v>
      </c>
      <c r="X168" s="99">
        <v>2</v>
      </c>
      <c r="Y168" s="7"/>
      <c r="Z168" s="7"/>
    </row>
    <row r="169" spans="1:26" s="8" customFormat="1" ht="39.75" customHeight="1">
      <c r="A169" s="189"/>
      <c r="B169" s="231"/>
      <c r="C169" s="185"/>
      <c r="D169" s="185"/>
      <c r="E169" s="178"/>
      <c r="F169" s="83" t="s">
        <v>89</v>
      </c>
      <c r="G169" s="9">
        <f t="shared" si="123"/>
        <v>600000</v>
      </c>
      <c r="H169" s="10">
        <v>150000</v>
      </c>
      <c r="I169" s="10">
        <v>0</v>
      </c>
      <c r="J169" s="10">
        <v>200000</v>
      </c>
      <c r="K169" s="9">
        <v>0</v>
      </c>
      <c r="L169" s="30">
        <v>250000</v>
      </c>
      <c r="M169" s="15">
        <v>0</v>
      </c>
      <c r="N169" s="15">
        <v>0</v>
      </c>
      <c r="O169" s="167"/>
      <c r="P169" s="279"/>
      <c r="Q169" s="99"/>
      <c r="R169" s="99"/>
      <c r="S169" s="115"/>
      <c r="T169" s="115"/>
      <c r="U169" s="115"/>
      <c r="V169" s="115"/>
      <c r="W169" s="115"/>
      <c r="X169" s="115"/>
      <c r="Y169" s="7"/>
      <c r="Z169" s="7"/>
    </row>
    <row r="170" spans="1:26" s="8" customFormat="1" ht="27.75" customHeight="1">
      <c r="A170" s="189"/>
      <c r="B170" s="231"/>
      <c r="C170" s="185"/>
      <c r="D170" s="185"/>
      <c r="E170" s="178"/>
      <c r="F170" s="83" t="s">
        <v>90</v>
      </c>
      <c r="G170" s="9">
        <f t="shared" si="123"/>
        <v>315350</v>
      </c>
      <c r="H170" s="10">
        <v>175633.16</v>
      </c>
      <c r="I170" s="10">
        <v>0</v>
      </c>
      <c r="J170" s="10">
        <v>139716.84</v>
      </c>
      <c r="K170" s="10">
        <v>0</v>
      </c>
      <c r="L170" s="29">
        <v>0</v>
      </c>
      <c r="M170" s="15">
        <v>0</v>
      </c>
      <c r="N170" s="15">
        <v>0</v>
      </c>
      <c r="O170" s="168"/>
      <c r="P170" s="280"/>
      <c r="Q170" s="165"/>
      <c r="R170" s="165"/>
      <c r="S170" s="116"/>
      <c r="T170" s="116"/>
      <c r="U170" s="116"/>
      <c r="V170" s="116"/>
      <c r="W170" s="116"/>
      <c r="X170" s="116"/>
      <c r="Y170" s="7"/>
      <c r="Z170" s="7"/>
    </row>
    <row r="171" spans="1:26" s="8" customFormat="1" ht="24" customHeight="1">
      <c r="A171" s="189" t="s">
        <v>4</v>
      </c>
      <c r="B171" s="289" t="s">
        <v>195</v>
      </c>
      <c r="C171" s="185">
        <v>2020</v>
      </c>
      <c r="D171" s="185">
        <v>2026</v>
      </c>
      <c r="E171" s="178" t="s">
        <v>107</v>
      </c>
      <c r="F171" s="51" t="s">
        <v>33</v>
      </c>
      <c r="G171" s="9">
        <f t="shared" si="123"/>
        <v>1115620.17</v>
      </c>
      <c r="H171" s="9">
        <f t="shared" ref="H171:M171" si="137">H172+H173</f>
        <v>153062.51</v>
      </c>
      <c r="I171" s="9">
        <f>I172+I173</f>
        <v>648400</v>
      </c>
      <c r="J171" s="9">
        <f t="shared" si="137"/>
        <v>114157.66</v>
      </c>
      <c r="K171" s="9">
        <f t="shared" si="137"/>
        <v>0</v>
      </c>
      <c r="L171" s="9">
        <f t="shared" si="137"/>
        <v>100000</v>
      </c>
      <c r="M171" s="15">
        <f t="shared" si="137"/>
        <v>100000</v>
      </c>
      <c r="N171" s="15">
        <f t="shared" ref="N171" si="138">N172+N173</f>
        <v>100000</v>
      </c>
      <c r="O171" s="97" t="s">
        <v>35</v>
      </c>
      <c r="P171" s="97" t="s">
        <v>35</v>
      </c>
      <c r="Q171" s="97" t="s">
        <v>35</v>
      </c>
      <c r="R171" s="97" t="s">
        <v>35</v>
      </c>
      <c r="S171" s="97" t="s">
        <v>35</v>
      </c>
      <c r="T171" s="97" t="s">
        <v>35</v>
      </c>
      <c r="U171" s="97" t="s">
        <v>35</v>
      </c>
      <c r="V171" s="97" t="s">
        <v>35</v>
      </c>
      <c r="W171" s="97" t="s">
        <v>35</v>
      </c>
      <c r="X171" s="97" t="s">
        <v>35</v>
      </c>
      <c r="Y171" s="7"/>
      <c r="Z171" s="7"/>
    </row>
    <row r="172" spans="1:26" s="8" customFormat="1">
      <c r="A172" s="189"/>
      <c r="B172" s="289"/>
      <c r="C172" s="185"/>
      <c r="D172" s="185"/>
      <c r="E172" s="178"/>
      <c r="F172" s="83" t="s">
        <v>89</v>
      </c>
      <c r="G172" s="9">
        <f t="shared" si="123"/>
        <v>617220.17000000004</v>
      </c>
      <c r="H172" s="9">
        <f>H178+H179</f>
        <v>153062.51</v>
      </c>
      <c r="I172" s="9">
        <f t="shared" ref="I172:N172" si="139">I178+I181+I175</f>
        <v>150000</v>
      </c>
      <c r="J172" s="9">
        <f t="shared" si="139"/>
        <v>114157.66</v>
      </c>
      <c r="K172" s="9">
        <f t="shared" si="139"/>
        <v>0</v>
      </c>
      <c r="L172" s="9">
        <f t="shared" si="139"/>
        <v>100000</v>
      </c>
      <c r="M172" s="9">
        <f t="shared" si="139"/>
        <v>100000</v>
      </c>
      <c r="N172" s="9">
        <f t="shared" si="139"/>
        <v>100000</v>
      </c>
      <c r="O172" s="97"/>
      <c r="P172" s="97"/>
      <c r="Q172" s="97"/>
      <c r="R172" s="97"/>
      <c r="S172" s="97"/>
      <c r="T172" s="97"/>
      <c r="U172" s="97"/>
      <c r="V172" s="97"/>
      <c r="W172" s="97"/>
      <c r="X172" s="97"/>
      <c r="Y172" s="7"/>
      <c r="Z172" s="7"/>
    </row>
    <row r="173" spans="1:26" s="8" customFormat="1" ht="19.5" customHeight="1">
      <c r="A173" s="189"/>
      <c r="B173" s="289"/>
      <c r="C173" s="185"/>
      <c r="D173" s="185"/>
      <c r="E173" s="178"/>
      <c r="F173" s="83" t="s">
        <v>90</v>
      </c>
      <c r="G173" s="9">
        <f t="shared" si="123"/>
        <v>498400</v>
      </c>
      <c r="H173" s="9">
        <f>H179</f>
        <v>0</v>
      </c>
      <c r="I173" s="9">
        <f t="shared" ref="I173:N173" si="140">I179+I182</f>
        <v>498400</v>
      </c>
      <c r="J173" s="9">
        <f t="shared" si="140"/>
        <v>0</v>
      </c>
      <c r="K173" s="9">
        <f t="shared" si="140"/>
        <v>0</v>
      </c>
      <c r="L173" s="9">
        <f t="shared" si="140"/>
        <v>0</v>
      </c>
      <c r="M173" s="31">
        <f t="shared" si="140"/>
        <v>0</v>
      </c>
      <c r="N173" s="31">
        <f t="shared" si="140"/>
        <v>0</v>
      </c>
      <c r="O173" s="97"/>
      <c r="P173" s="97"/>
      <c r="Q173" s="97"/>
      <c r="R173" s="97"/>
      <c r="S173" s="97"/>
      <c r="T173" s="97"/>
      <c r="U173" s="97"/>
      <c r="V173" s="97"/>
      <c r="W173" s="97"/>
      <c r="X173" s="97"/>
      <c r="Y173" s="7"/>
      <c r="Z173" s="7"/>
    </row>
    <row r="174" spans="1:26" s="8" customFormat="1" ht="31.5" customHeight="1">
      <c r="A174" s="186" t="s">
        <v>158</v>
      </c>
      <c r="B174" s="162" t="s">
        <v>192</v>
      </c>
      <c r="C174" s="159">
        <v>2020</v>
      </c>
      <c r="D174" s="159">
        <v>2026</v>
      </c>
      <c r="E174" s="162" t="s">
        <v>107</v>
      </c>
      <c r="F174" s="83" t="s">
        <v>33</v>
      </c>
      <c r="G174" s="31">
        <v>300000</v>
      </c>
      <c r="H174" s="31">
        <f t="shared" ref="H174:M174" si="141">H175+H176</f>
        <v>150000</v>
      </c>
      <c r="I174" s="31">
        <f t="shared" si="141"/>
        <v>0</v>
      </c>
      <c r="J174" s="31">
        <f t="shared" si="141"/>
        <v>0</v>
      </c>
      <c r="K174" s="31">
        <f t="shared" si="141"/>
        <v>0</v>
      </c>
      <c r="L174" s="31">
        <f t="shared" si="141"/>
        <v>0</v>
      </c>
      <c r="M174" s="31">
        <f t="shared" si="141"/>
        <v>0</v>
      </c>
      <c r="N174" s="31">
        <f t="shared" ref="N174" si="142">N175+N176</f>
        <v>0</v>
      </c>
      <c r="O174" s="169" t="s">
        <v>72</v>
      </c>
      <c r="P174" s="171" t="s">
        <v>73</v>
      </c>
      <c r="Q174" s="99">
        <v>2</v>
      </c>
      <c r="R174" s="99">
        <v>2</v>
      </c>
      <c r="S174" s="99">
        <v>2</v>
      </c>
      <c r="T174" s="99">
        <v>2</v>
      </c>
      <c r="U174" s="99">
        <v>2</v>
      </c>
      <c r="V174" s="99">
        <v>2</v>
      </c>
      <c r="W174" s="99">
        <v>2</v>
      </c>
      <c r="X174" s="99">
        <v>2</v>
      </c>
      <c r="Y174" s="7"/>
      <c r="Z174" s="7"/>
    </row>
    <row r="175" spans="1:26" s="8" customFormat="1" ht="31.5" customHeight="1">
      <c r="A175" s="187"/>
      <c r="B175" s="163"/>
      <c r="C175" s="160"/>
      <c r="D175" s="160"/>
      <c r="E175" s="163"/>
      <c r="F175" s="83" t="s">
        <v>89</v>
      </c>
      <c r="G175" s="31">
        <v>300000</v>
      </c>
      <c r="H175" s="31">
        <v>150000</v>
      </c>
      <c r="I175" s="31">
        <v>0</v>
      </c>
      <c r="J175" s="31">
        <v>0</v>
      </c>
      <c r="K175" s="31">
        <v>0</v>
      </c>
      <c r="L175" s="56">
        <v>0</v>
      </c>
      <c r="M175" s="15">
        <v>0</v>
      </c>
      <c r="N175" s="15">
        <v>0</v>
      </c>
      <c r="O175" s="167"/>
      <c r="P175" s="172"/>
      <c r="Q175" s="99"/>
      <c r="R175" s="99"/>
      <c r="S175" s="115"/>
      <c r="T175" s="115"/>
      <c r="U175" s="115"/>
      <c r="V175" s="115"/>
      <c r="W175" s="115"/>
      <c r="X175" s="115"/>
      <c r="Y175" s="7"/>
      <c r="Z175" s="7"/>
    </row>
    <row r="176" spans="1:26" s="8" customFormat="1" ht="31.5" customHeight="1">
      <c r="A176" s="188"/>
      <c r="B176" s="164"/>
      <c r="C176" s="161"/>
      <c r="D176" s="161"/>
      <c r="E176" s="164"/>
      <c r="F176" s="83" t="s">
        <v>90</v>
      </c>
      <c r="G176" s="31">
        <v>0</v>
      </c>
      <c r="H176" s="31">
        <v>0</v>
      </c>
      <c r="I176" s="31">
        <v>0</v>
      </c>
      <c r="J176" s="31">
        <v>0</v>
      </c>
      <c r="K176" s="31">
        <v>0</v>
      </c>
      <c r="L176" s="56">
        <v>0</v>
      </c>
      <c r="M176" s="15">
        <v>0</v>
      </c>
      <c r="N176" s="15">
        <v>0</v>
      </c>
      <c r="O176" s="168"/>
      <c r="P176" s="193"/>
      <c r="Q176" s="165"/>
      <c r="R176" s="165"/>
      <c r="S176" s="116"/>
      <c r="T176" s="116"/>
      <c r="U176" s="116"/>
      <c r="V176" s="116"/>
      <c r="W176" s="116"/>
      <c r="X176" s="116"/>
      <c r="Y176" s="7"/>
      <c r="Z176" s="7"/>
    </row>
    <row r="177" spans="1:26" s="8" customFormat="1" ht="23.25" customHeight="1">
      <c r="A177" s="186" t="s">
        <v>159</v>
      </c>
      <c r="B177" s="162" t="s">
        <v>193</v>
      </c>
      <c r="C177" s="159">
        <v>2020</v>
      </c>
      <c r="D177" s="159">
        <v>2026</v>
      </c>
      <c r="E177" s="162" t="s">
        <v>167</v>
      </c>
      <c r="F177" s="50" t="s">
        <v>33</v>
      </c>
      <c r="G177" s="31">
        <f t="shared" si="123"/>
        <v>617220.17000000004</v>
      </c>
      <c r="H177" s="19">
        <f t="shared" ref="H177:M177" si="143">H178+H179</f>
        <v>153062.51</v>
      </c>
      <c r="I177" s="19">
        <f t="shared" si="143"/>
        <v>150000</v>
      </c>
      <c r="J177" s="19">
        <f t="shared" si="143"/>
        <v>114157.66</v>
      </c>
      <c r="K177" s="19">
        <f t="shared" si="143"/>
        <v>0</v>
      </c>
      <c r="L177" s="19">
        <f t="shared" si="143"/>
        <v>100000</v>
      </c>
      <c r="M177" s="49">
        <f t="shared" si="143"/>
        <v>100000</v>
      </c>
      <c r="N177" s="49">
        <f t="shared" ref="N177" si="144">N178+N179</f>
        <v>100000</v>
      </c>
      <c r="O177" s="276" t="s">
        <v>35</v>
      </c>
      <c r="P177" s="104" t="s">
        <v>35</v>
      </c>
      <c r="Q177" s="104" t="s">
        <v>35</v>
      </c>
      <c r="R177" s="104" t="s">
        <v>35</v>
      </c>
      <c r="S177" s="104" t="s">
        <v>35</v>
      </c>
      <c r="T177" s="104" t="s">
        <v>35</v>
      </c>
      <c r="U177" s="104" t="s">
        <v>35</v>
      </c>
      <c r="V177" s="104" t="s">
        <v>35</v>
      </c>
      <c r="W177" s="104" t="s">
        <v>35</v>
      </c>
      <c r="X177" s="104" t="s">
        <v>35</v>
      </c>
      <c r="Y177" s="7"/>
      <c r="Z177" s="7"/>
    </row>
    <row r="178" spans="1:26" s="8" customFormat="1" ht="30" customHeight="1">
      <c r="A178" s="187"/>
      <c r="B178" s="163"/>
      <c r="C178" s="160"/>
      <c r="D178" s="160"/>
      <c r="E178" s="163"/>
      <c r="F178" s="83" t="s">
        <v>89</v>
      </c>
      <c r="G178" s="31">
        <f t="shared" si="123"/>
        <v>617220.17000000004</v>
      </c>
      <c r="H178" s="19">
        <v>153062.51</v>
      </c>
      <c r="I178" s="19">
        <v>150000</v>
      </c>
      <c r="J178" s="19">
        <v>114157.66</v>
      </c>
      <c r="K178" s="19">
        <v>0</v>
      </c>
      <c r="L178" s="19">
        <v>100000</v>
      </c>
      <c r="M178" s="19">
        <v>100000</v>
      </c>
      <c r="N178" s="19">
        <v>100000</v>
      </c>
      <c r="O178" s="276"/>
      <c r="P178" s="105"/>
      <c r="Q178" s="105"/>
      <c r="R178" s="105"/>
      <c r="S178" s="105"/>
      <c r="T178" s="105"/>
      <c r="U178" s="105"/>
      <c r="V178" s="105"/>
      <c r="W178" s="105"/>
      <c r="X178" s="105"/>
      <c r="Y178" s="7"/>
      <c r="Z178" s="7"/>
    </row>
    <row r="179" spans="1:26" s="8" customFormat="1" ht="57" customHeight="1">
      <c r="A179" s="188"/>
      <c r="B179" s="164"/>
      <c r="C179" s="161"/>
      <c r="D179" s="161"/>
      <c r="E179" s="164"/>
      <c r="F179" s="83" t="s">
        <v>90</v>
      </c>
      <c r="G179" s="31">
        <f t="shared" si="123"/>
        <v>0</v>
      </c>
      <c r="H179" s="19">
        <v>0</v>
      </c>
      <c r="I179" s="19">
        <v>0</v>
      </c>
      <c r="J179" s="19">
        <v>0</v>
      </c>
      <c r="K179" s="32">
        <v>0</v>
      </c>
      <c r="L179" s="15">
        <v>0</v>
      </c>
      <c r="M179" s="15">
        <v>0</v>
      </c>
      <c r="N179" s="15">
        <v>0</v>
      </c>
      <c r="O179" s="277"/>
      <c r="P179" s="106"/>
      <c r="Q179" s="106"/>
      <c r="R179" s="106"/>
      <c r="S179" s="106"/>
      <c r="T179" s="106"/>
      <c r="U179" s="106"/>
      <c r="V179" s="106"/>
      <c r="W179" s="106"/>
      <c r="X179" s="106"/>
      <c r="Y179" s="7"/>
      <c r="Z179" s="7"/>
    </row>
    <row r="180" spans="1:26" s="8" customFormat="1" ht="23.25" customHeight="1">
      <c r="A180" s="186" t="s">
        <v>160</v>
      </c>
      <c r="B180" s="162" t="s">
        <v>194</v>
      </c>
      <c r="C180" s="159">
        <v>2020</v>
      </c>
      <c r="D180" s="159">
        <v>2026</v>
      </c>
      <c r="E180" s="162" t="s">
        <v>107</v>
      </c>
      <c r="F180" s="50" t="s">
        <v>33</v>
      </c>
      <c r="G180" s="31">
        <f>H180+I180+J180+K180+L180+M180</f>
        <v>498400</v>
      </c>
      <c r="H180" s="19">
        <f t="shared" ref="H180:M180" si="145">H181+H182</f>
        <v>0</v>
      </c>
      <c r="I180" s="19">
        <f t="shared" si="145"/>
        <v>498400</v>
      </c>
      <c r="J180" s="19">
        <f t="shared" si="145"/>
        <v>0</v>
      </c>
      <c r="K180" s="32">
        <f t="shared" si="145"/>
        <v>0</v>
      </c>
      <c r="L180" s="15">
        <f t="shared" si="145"/>
        <v>0</v>
      </c>
      <c r="M180" s="15">
        <f t="shared" si="145"/>
        <v>0</v>
      </c>
      <c r="N180" s="15">
        <f t="shared" ref="N180" si="146">N181+N182</f>
        <v>0</v>
      </c>
      <c r="O180" s="166" t="s">
        <v>125</v>
      </c>
      <c r="P180" s="131" t="s">
        <v>73</v>
      </c>
      <c r="Q180" s="104" t="s">
        <v>35</v>
      </c>
      <c r="R180" s="104" t="s">
        <v>35</v>
      </c>
      <c r="S180" s="104">
        <v>100</v>
      </c>
      <c r="T180" s="104" t="s">
        <v>35</v>
      </c>
      <c r="U180" s="104" t="s">
        <v>35</v>
      </c>
      <c r="V180" s="104" t="s">
        <v>35</v>
      </c>
      <c r="W180" s="104" t="s">
        <v>35</v>
      </c>
      <c r="X180" s="104" t="s">
        <v>35</v>
      </c>
      <c r="Y180" s="7"/>
      <c r="Z180" s="7"/>
    </row>
    <row r="181" spans="1:26" s="8" customFormat="1" ht="30" customHeight="1">
      <c r="A181" s="187"/>
      <c r="B181" s="163"/>
      <c r="C181" s="160"/>
      <c r="D181" s="160"/>
      <c r="E181" s="163"/>
      <c r="F181" s="83" t="s">
        <v>89</v>
      </c>
      <c r="G181" s="31">
        <f>H181+I181+J181+K181+L181+M181</f>
        <v>0</v>
      </c>
      <c r="H181" s="19">
        <v>0</v>
      </c>
      <c r="I181" s="19">
        <v>0</v>
      </c>
      <c r="J181" s="19">
        <v>0</v>
      </c>
      <c r="K181" s="19">
        <v>0</v>
      </c>
      <c r="L181" s="65">
        <v>0</v>
      </c>
      <c r="M181" s="49">
        <v>0</v>
      </c>
      <c r="N181" s="49">
        <v>0</v>
      </c>
      <c r="O181" s="167"/>
      <c r="P181" s="132"/>
      <c r="Q181" s="105"/>
      <c r="R181" s="105"/>
      <c r="S181" s="105"/>
      <c r="T181" s="105"/>
      <c r="U181" s="105"/>
      <c r="V181" s="105"/>
      <c r="W181" s="105"/>
      <c r="X181" s="105"/>
      <c r="Y181" s="7"/>
      <c r="Z181" s="7"/>
    </row>
    <row r="182" spans="1:26" s="8" customFormat="1" ht="70.5" customHeight="1">
      <c r="A182" s="188"/>
      <c r="B182" s="164"/>
      <c r="C182" s="161"/>
      <c r="D182" s="161"/>
      <c r="E182" s="164"/>
      <c r="F182" s="83" t="s">
        <v>90</v>
      </c>
      <c r="G182" s="31">
        <f>H182+I182+J182+K182+L182+M182</f>
        <v>498400</v>
      </c>
      <c r="H182" s="19">
        <v>0</v>
      </c>
      <c r="I182" s="19">
        <v>498400</v>
      </c>
      <c r="J182" s="19">
        <v>0</v>
      </c>
      <c r="K182" s="19">
        <v>0</v>
      </c>
      <c r="L182" s="19">
        <v>0</v>
      </c>
      <c r="M182" s="32">
        <v>0</v>
      </c>
      <c r="N182" s="32">
        <v>0</v>
      </c>
      <c r="O182" s="168"/>
      <c r="P182" s="174"/>
      <c r="Q182" s="106"/>
      <c r="R182" s="106"/>
      <c r="S182" s="106"/>
      <c r="T182" s="106"/>
      <c r="U182" s="106"/>
      <c r="V182" s="106"/>
      <c r="W182" s="106"/>
      <c r="X182" s="106"/>
      <c r="Y182" s="7"/>
      <c r="Z182" s="7"/>
    </row>
    <row r="183" spans="1:26" s="8" customFormat="1" ht="29.25" customHeight="1">
      <c r="A183" s="186" t="s">
        <v>63</v>
      </c>
      <c r="B183" s="190" t="s">
        <v>118</v>
      </c>
      <c r="C183" s="159">
        <v>2020</v>
      </c>
      <c r="D183" s="159">
        <v>2026</v>
      </c>
      <c r="E183" s="190" t="s">
        <v>35</v>
      </c>
      <c r="F183" s="40" t="s">
        <v>33</v>
      </c>
      <c r="G183" s="31">
        <f t="shared" si="123"/>
        <v>4810073.3400000008</v>
      </c>
      <c r="H183" s="19">
        <f t="shared" ref="H183:M183" si="147">H184+H185</f>
        <v>1660560.9500000002</v>
      </c>
      <c r="I183" s="19">
        <f t="shared" si="147"/>
        <v>716385.78</v>
      </c>
      <c r="J183" s="19">
        <f t="shared" si="147"/>
        <v>2433126.6100000003</v>
      </c>
      <c r="K183" s="19">
        <f t="shared" si="147"/>
        <v>0</v>
      </c>
      <c r="L183" s="19">
        <f t="shared" si="147"/>
        <v>0</v>
      </c>
      <c r="M183" s="32">
        <f t="shared" si="147"/>
        <v>0</v>
      </c>
      <c r="N183" s="32">
        <f t="shared" ref="N183" si="148">N184+N185</f>
        <v>0</v>
      </c>
      <c r="O183" s="104" t="s">
        <v>35</v>
      </c>
      <c r="P183" s="104" t="s">
        <v>35</v>
      </c>
      <c r="Q183" s="104" t="s">
        <v>35</v>
      </c>
      <c r="R183" s="104" t="s">
        <v>35</v>
      </c>
      <c r="S183" s="104" t="s">
        <v>35</v>
      </c>
      <c r="T183" s="104" t="s">
        <v>35</v>
      </c>
      <c r="U183" s="104" t="s">
        <v>35</v>
      </c>
      <c r="V183" s="104" t="s">
        <v>35</v>
      </c>
      <c r="W183" s="104" t="s">
        <v>35</v>
      </c>
      <c r="X183" s="104" t="s">
        <v>35</v>
      </c>
      <c r="Y183" s="7"/>
      <c r="Z183" s="7"/>
    </row>
    <row r="184" spans="1:26" s="8" customFormat="1" ht="24.75" customHeight="1">
      <c r="A184" s="187"/>
      <c r="B184" s="199"/>
      <c r="C184" s="160"/>
      <c r="D184" s="160"/>
      <c r="E184" s="199"/>
      <c r="F184" s="83" t="s">
        <v>89</v>
      </c>
      <c r="G184" s="31">
        <f t="shared" si="123"/>
        <v>764486.95</v>
      </c>
      <c r="H184" s="19">
        <f>H187</f>
        <v>248638.81</v>
      </c>
      <c r="I184" s="19">
        <f t="shared" ref="I184:M185" si="149">I187</f>
        <v>206087.67999999999</v>
      </c>
      <c r="J184" s="19">
        <f t="shared" si="149"/>
        <v>309760.45999999996</v>
      </c>
      <c r="K184" s="19">
        <f t="shared" si="149"/>
        <v>0</v>
      </c>
      <c r="L184" s="19">
        <f t="shared" si="149"/>
        <v>0</v>
      </c>
      <c r="M184" s="19">
        <f t="shared" si="149"/>
        <v>0</v>
      </c>
      <c r="N184" s="19">
        <f t="shared" ref="N184" si="150">N187</f>
        <v>0</v>
      </c>
      <c r="O184" s="105"/>
      <c r="P184" s="105"/>
      <c r="Q184" s="105"/>
      <c r="R184" s="105"/>
      <c r="S184" s="105"/>
      <c r="T184" s="105"/>
      <c r="U184" s="105"/>
      <c r="V184" s="105"/>
      <c r="W184" s="105"/>
      <c r="X184" s="105"/>
      <c r="Y184" s="7"/>
      <c r="Z184" s="7"/>
    </row>
    <row r="185" spans="1:26" s="8" customFormat="1" ht="21" customHeight="1">
      <c r="A185" s="188"/>
      <c r="B185" s="200"/>
      <c r="C185" s="161"/>
      <c r="D185" s="161"/>
      <c r="E185" s="200"/>
      <c r="F185" s="83" t="s">
        <v>90</v>
      </c>
      <c r="G185" s="31">
        <f t="shared" si="123"/>
        <v>4045586.3900000006</v>
      </c>
      <c r="H185" s="19">
        <f>H188</f>
        <v>1411922.1400000001</v>
      </c>
      <c r="I185" s="19">
        <f t="shared" si="149"/>
        <v>510298.10000000003</v>
      </c>
      <c r="J185" s="19">
        <f t="shared" si="149"/>
        <v>2123366.1500000004</v>
      </c>
      <c r="K185" s="19">
        <f t="shared" si="149"/>
        <v>0</v>
      </c>
      <c r="L185" s="19">
        <f t="shared" si="149"/>
        <v>0</v>
      </c>
      <c r="M185" s="19">
        <f t="shared" si="149"/>
        <v>0</v>
      </c>
      <c r="N185" s="19">
        <f t="shared" ref="N185" si="151">N188</f>
        <v>0</v>
      </c>
      <c r="O185" s="106"/>
      <c r="P185" s="106"/>
      <c r="Q185" s="106"/>
      <c r="R185" s="106"/>
      <c r="S185" s="106"/>
      <c r="T185" s="106"/>
      <c r="U185" s="106"/>
      <c r="V185" s="106"/>
      <c r="W185" s="106"/>
      <c r="X185" s="106"/>
      <c r="Y185" s="7"/>
      <c r="Z185" s="7"/>
    </row>
    <row r="186" spans="1:26" s="8" customFormat="1" ht="24.75" customHeight="1">
      <c r="A186" s="189" t="s">
        <v>34</v>
      </c>
      <c r="B186" s="287" t="s">
        <v>145</v>
      </c>
      <c r="C186" s="185">
        <v>2020</v>
      </c>
      <c r="D186" s="185">
        <v>2026</v>
      </c>
      <c r="E186" s="178" t="s">
        <v>107</v>
      </c>
      <c r="F186" s="40" t="s">
        <v>33</v>
      </c>
      <c r="G186" s="71">
        <f t="shared" si="123"/>
        <v>4810073.3400000008</v>
      </c>
      <c r="H186" s="10">
        <f t="shared" ref="H186:M186" si="152">H187+H188</f>
        <v>1660560.9500000002</v>
      </c>
      <c r="I186" s="10">
        <f t="shared" si="152"/>
        <v>716385.78</v>
      </c>
      <c r="J186" s="71">
        <f t="shared" si="152"/>
        <v>2433126.6100000003</v>
      </c>
      <c r="K186" s="71">
        <f t="shared" si="152"/>
        <v>0</v>
      </c>
      <c r="L186" s="10">
        <f t="shared" si="152"/>
        <v>0</v>
      </c>
      <c r="M186" s="10">
        <f t="shared" si="152"/>
        <v>0</v>
      </c>
      <c r="N186" s="10">
        <f t="shared" ref="N186" si="153">N187+N188</f>
        <v>0</v>
      </c>
      <c r="O186" s="175" t="s">
        <v>35</v>
      </c>
      <c r="P186" s="97" t="s">
        <v>35</v>
      </c>
      <c r="Q186" s="97" t="s">
        <v>35</v>
      </c>
      <c r="R186" s="97" t="s">
        <v>35</v>
      </c>
      <c r="S186" s="97" t="s">
        <v>35</v>
      </c>
      <c r="T186" s="97" t="s">
        <v>35</v>
      </c>
      <c r="U186" s="97" t="s">
        <v>35</v>
      </c>
      <c r="V186" s="97" t="s">
        <v>35</v>
      </c>
      <c r="W186" s="97" t="s">
        <v>35</v>
      </c>
      <c r="X186" s="97" t="s">
        <v>35</v>
      </c>
      <c r="Y186" s="7"/>
      <c r="Z186" s="7"/>
    </row>
    <row r="187" spans="1:26" s="8" customFormat="1">
      <c r="A187" s="189"/>
      <c r="B187" s="287"/>
      <c r="C187" s="185"/>
      <c r="D187" s="185"/>
      <c r="E187" s="178"/>
      <c r="F187" s="83" t="s">
        <v>89</v>
      </c>
      <c r="G187" s="71">
        <f>H187+I187+J187+K187+L187+M187</f>
        <v>764486.95</v>
      </c>
      <c r="H187" s="10">
        <f t="shared" ref="H187:M188" si="154">H190+H193+H196+H199</f>
        <v>248638.81</v>
      </c>
      <c r="I187" s="10">
        <f>I190+I193+I196+I199</f>
        <v>206087.67999999999</v>
      </c>
      <c r="J187" s="10">
        <f>J190+J193+J196+J199+J202+J205</f>
        <v>309760.45999999996</v>
      </c>
      <c r="K187" s="10">
        <f t="shared" si="154"/>
        <v>0</v>
      </c>
      <c r="L187" s="10">
        <f t="shared" si="154"/>
        <v>0</v>
      </c>
      <c r="M187" s="10">
        <f t="shared" si="154"/>
        <v>0</v>
      </c>
      <c r="N187" s="10">
        <f t="shared" ref="N187" si="155">N190+N193+N196+N199</f>
        <v>0</v>
      </c>
      <c r="O187" s="175"/>
      <c r="P187" s="97"/>
      <c r="Q187" s="97"/>
      <c r="R187" s="97"/>
      <c r="S187" s="97"/>
      <c r="T187" s="97"/>
      <c r="U187" s="97"/>
      <c r="V187" s="97"/>
      <c r="W187" s="97"/>
      <c r="X187" s="97"/>
      <c r="Y187" s="7"/>
      <c r="Z187" s="7"/>
    </row>
    <row r="188" spans="1:26" s="8" customFormat="1" ht="30" customHeight="1">
      <c r="A188" s="189"/>
      <c r="B188" s="287"/>
      <c r="C188" s="185"/>
      <c r="D188" s="185"/>
      <c r="E188" s="178"/>
      <c r="F188" s="83" t="s">
        <v>90</v>
      </c>
      <c r="G188" s="10">
        <f t="shared" si="123"/>
        <v>4045586.3900000006</v>
      </c>
      <c r="H188" s="10">
        <f t="shared" si="154"/>
        <v>1411922.1400000001</v>
      </c>
      <c r="I188" s="10">
        <f t="shared" si="154"/>
        <v>510298.10000000003</v>
      </c>
      <c r="J188" s="10">
        <f>J191+J194+J197+J200+J203+J206</f>
        <v>2123366.1500000004</v>
      </c>
      <c r="K188" s="10">
        <f t="shared" si="154"/>
        <v>0</v>
      </c>
      <c r="L188" s="10">
        <f t="shared" si="154"/>
        <v>0</v>
      </c>
      <c r="M188" s="10">
        <f t="shared" si="154"/>
        <v>0</v>
      </c>
      <c r="N188" s="10">
        <f t="shared" ref="N188" si="156">N191+N194+N197+N200</f>
        <v>0</v>
      </c>
      <c r="O188" s="175"/>
      <c r="P188" s="97"/>
      <c r="Q188" s="97"/>
      <c r="R188" s="97"/>
      <c r="S188" s="97"/>
      <c r="T188" s="97"/>
      <c r="U188" s="97"/>
      <c r="V188" s="97"/>
      <c r="W188" s="97"/>
      <c r="X188" s="97"/>
      <c r="Y188" s="7"/>
      <c r="Z188" s="7"/>
    </row>
    <row r="189" spans="1:26" s="8" customFormat="1" ht="13.5" customHeight="1">
      <c r="A189" s="189" t="s">
        <v>9</v>
      </c>
      <c r="B189" s="178" t="s">
        <v>126</v>
      </c>
      <c r="C189" s="185">
        <v>2020</v>
      </c>
      <c r="D189" s="185">
        <v>2026</v>
      </c>
      <c r="E189" s="178" t="s">
        <v>119</v>
      </c>
      <c r="F189" s="39" t="s">
        <v>33</v>
      </c>
      <c r="G189" s="71">
        <f t="shared" si="123"/>
        <v>2709258.5600000005</v>
      </c>
      <c r="H189" s="71">
        <f t="shared" ref="H189:M189" si="157">H190+H191</f>
        <v>931025.4</v>
      </c>
      <c r="I189" s="71">
        <f t="shared" si="157"/>
        <v>716385.78</v>
      </c>
      <c r="J189" s="71">
        <f t="shared" si="157"/>
        <v>1061847.3800000001</v>
      </c>
      <c r="K189" s="10">
        <f t="shared" si="157"/>
        <v>0</v>
      </c>
      <c r="L189" s="10">
        <f t="shared" si="157"/>
        <v>0</v>
      </c>
      <c r="M189" s="29">
        <f t="shared" si="157"/>
        <v>0</v>
      </c>
      <c r="N189" s="29">
        <f t="shared" ref="N189" si="158">N190+N191</f>
        <v>0</v>
      </c>
      <c r="O189" s="131" t="s">
        <v>68</v>
      </c>
      <c r="P189" s="138" t="s">
        <v>69</v>
      </c>
      <c r="Q189" s="107">
        <v>100</v>
      </c>
      <c r="R189" s="107">
        <v>100</v>
      </c>
      <c r="S189" s="107">
        <v>100</v>
      </c>
      <c r="T189" s="107">
        <v>100</v>
      </c>
      <c r="U189" s="107" t="s">
        <v>35</v>
      </c>
      <c r="V189" s="107" t="s">
        <v>35</v>
      </c>
      <c r="W189" s="107" t="s">
        <v>35</v>
      </c>
      <c r="X189" s="107" t="s">
        <v>35</v>
      </c>
      <c r="Y189" s="7"/>
      <c r="Z189" s="7"/>
    </row>
    <row r="190" spans="1:26" s="8" customFormat="1">
      <c r="A190" s="189"/>
      <c r="B190" s="178"/>
      <c r="C190" s="185"/>
      <c r="D190" s="185"/>
      <c r="E190" s="178"/>
      <c r="F190" s="83" t="s">
        <v>89</v>
      </c>
      <c r="G190" s="71">
        <f t="shared" si="123"/>
        <v>605925.79999999993</v>
      </c>
      <c r="H190" s="10">
        <v>195950.78</v>
      </c>
      <c r="I190" s="10">
        <v>206087.67999999999</v>
      </c>
      <c r="J190" s="10">
        <v>203887.34</v>
      </c>
      <c r="K190" s="10">
        <v>0</v>
      </c>
      <c r="L190" s="10">
        <v>0</v>
      </c>
      <c r="M190" s="82">
        <v>0</v>
      </c>
      <c r="N190" s="82">
        <v>0</v>
      </c>
      <c r="O190" s="132"/>
      <c r="P190" s="138"/>
      <c r="Q190" s="108"/>
      <c r="R190" s="108"/>
      <c r="S190" s="108"/>
      <c r="T190" s="108"/>
      <c r="U190" s="108"/>
      <c r="V190" s="108"/>
      <c r="W190" s="108"/>
      <c r="X190" s="108"/>
      <c r="Y190" s="7"/>
      <c r="Z190" s="7"/>
    </row>
    <row r="191" spans="1:26" s="8" customFormat="1" ht="294.75" customHeight="1">
      <c r="A191" s="189"/>
      <c r="B191" s="178"/>
      <c r="C191" s="185"/>
      <c r="D191" s="185"/>
      <c r="E191" s="178"/>
      <c r="F191" s="83" t="s">
        <v>90</v>
      </c>
      <c r="G191" s="10">
        <f t="shared" si="123"/>
        <v>2103332.7599999998</v>
      </c>
      <c r="H191" s="10">
        <v>735074.62</v>
      </c>
      <c r="I191" s="10">
        <f>256463.48+102304.3+151530.32</f>
        <v>510298.10000000003</v>
      </c>
      <c r="J191" s="10">
        <v>857960.04</v>
      </c>
      <c r="K191" s="10">
        <v>0</v>
      </c>
      <c r="L191" s="10">
        <v>0</v>
      </c>
      <c r="M191" s="29">
        <v>0</v>
      </c>
      <c r="N191" s="29">
        <v>0</v>
      </c>
      <c r="O191" s="133"/>
      <c r="P191" s="143"/>
      <c r="Q191" s="108"/>
      <c r="R191" s="108"/>
      <c r="S191" s="108"/>
      <c r="T191" s="108"/>
      <c r="U191" s="108"/>
      <c r="V191" s="108"/>
      <c r="W191" s="108"/>
      <c r="X191" s="108"/>
      <c r="Y191" s="7"/>
      <c r="Z191" s="7"/>
    </row>
    <row r="192" spans="1:26" s="8" customFormat="1" ht="13.5" customHeight="1">
      <c r="A192" s="189" t="s">
        <v>128</v>
      </c>
      <c r="B192" s="178" t="s">
        <v>130</v>
      </c>
      <c r="C192" s="185">
        <v>2020</v>
      </c>
      <c r="D192" s="185">
        <v>2026</v>
      </c>
      <c r="E192" s="178" t="s">
        <v>119</v>
      </c>
      <c r="F192" s="39" t="s">
        <v>33</v>
      </c>
      <c r="G192" s="71">
        <f t="shared" ref="G192:G197" si="159">H192+I192+J192+K192+L192+M192</f>
        <v>3000</v>
      </c>
      <c r="H192" s="71">
        <f t="shared" ref="H192:M192" si="160">H193+H194</f>
        <v>3000</v>
      </c>
      <c r="I192" s="71">
        <f t="shared" si="160"/>
        <v>0</v>
      </c>
      <c r="J192" s="71">
        <f t="shared" si="160"/>
        <v>0</v>
      </c>
      <c r="K192" s="10">
        <f t="shared" si="160"/>
        <v>0</v>
      </c>
      <c r="L192" s="10">
        <f t="shared" si="160"/>
        <v>0</v>
      </c>
      <c r="M192" s="29">
        <f t="shared" si="160"/>
        <v>0</v>
      </c>
      <c r="N192" s="29">
        <f t="shared" ref="N192" si="161">N193+N194</f>
        <v>0</v>
      </c>
      <c r="O192" s="131" t="s">
        <v>132</v>
      </c>
      <c r="P192" s="138" t="s">
        <v>134</v>
      </c>
      <c r="Q192" s="107">
        <v>1</v>
      </c>
      <c r="R192" s="107">
        <v>1</v>
      </c>
      <c r="S192" s="107">
        <v>1</v>
      </c>
      <c r="T192" s="107">
        <v>1</v>
      </c>
      <c r="U192" s="107" t="s">
        <v>35</v>
      </c>
      <c r="V192" s="107" t="s">
        <v>35</v>
      </c>
      <c r="W192" s="107" t="s">
        <v>35</v>
      </c>
      <c r="X192" s="107" t="s">
        <v>35</v>
      </c>
      <c r="Y192" s="7"/>
      <c r="Z192" s="7"/>
    </row>
    <row r="193" spans="1:26" s="8" customFormat="1">
      <c r="A193" s="189"/>
      <c r="B193" s="178"/>
      <c r="C193" s="185"/>
      <c r="D193" s="185"/>
      <c r="E193" s="178"/>
      <c r="F193" s="83" t="s">
        <v>89</v>
      </c>
      <c r="G193" s="71">
        <f t="shared" si="159"/>
        <v>0</v>
      </c>
      <c r="H193" s="10">
        <v>0</v>
      </c>
      <c r="I193" s="10">
        <v>0</v>
      </c>
      <c r="J193" s="71">
        <v>0</v>
      </c>
      <c r="K193" s="71">
        <v>0</v>
      </c>
      <c r="L193" s="71">
        <v>0</v>
      </c>
      <c r="M193" s="82">
        <v>0</v>
      </c>
      <c r="N193" s="82">
        <v>0</v>
      </c>
      <c r="O193" s="132"/>
      <c r="P193" s="138"/>
      <c r="Q193" s="108"/>
      <c r="R193" s="108"/>
      <c r="S193" s="108"/>
      <c r="T193" s="108"/>
      <c r="U193" s="108"/>
      <c r="V193" s="108"/>
      <c r="W193" s="108"/>
      <c r="X193" s="108"/>
      <c r="Y193" s="7"/>
      <c r="Z193" s="7"/>
    </row>
    <row r="194" spans="1:26" s="8" customFormat="1" ht="225.75" customHeight="1">
      <c r="A194" s="189"/>
      <c r="B194" s="178"/>
      <c r="C194" s="185"/>
      <c r="D194" s="185"/>
      <c r="E194" s="178"/>
      <c r="F194" s="83" t="s">
        <v>90</v>
      </c>
      <c r="G194" s="10">
        <f t="shared" si="159"/>
        <v>3000</v>
      </c>
      <c r="H194" s="10">
        <v>3000</v>
      </c>
      <c r="I194" s="10">
        <v>0</v>
      </c>
      <c r="J194" s="10">
        <v>0</v>
      </c>
      <c r="K194" s="10">
        <v>0</v>
      </c>
      <c r="L194" s="10">
        <v>0</v>
      </c>
      <c r="M194" s="29">
        <v>0</v>
      </c>
      <c r="N194" s="29">
        <v>0</v>
      </c>
      <c r="O194" s="133"/>
      <c r="P194" s="143"/>
      <c r="Q194" s="108"/>
      <c r="R194" s="108"/>
      <c r="S194" s="108"/>
      <c r="T194" s="108"/>
      <c r="U194" s="108"/>
      <c r="V194" s="108"/>
      <c r="W194" s="108"/>
      <c r="X194" s="108"/>
      <c r="Y194" s="7"/>
      <c r="Z194" s="7"/>
    </row>
    <row r="195" spans="1:26" s="8" customFormat="1" ht="13.5" customHeight="1">
      <c r="A195" s="189" t="s">
        <v>129</v>
      </c>
      <c r="B195" s="178" t="s">
        <v>131</v>
      </c>
      <c r="C195" s="185">
        <v>2020</v>
      </c>
      <c r="D195" s="185">
        <v>2026</v>
      </c>
      <c r="E195" s="178" t="s">
        <v>119</v>
      </c>
      <c r="F195" s="39" t="s">
        <v>33</v>
      </c>
      <c r="G195" s="71">
        <f t="shared" si="159"/>
        <v>50000</v>
      </c>
      <c r="H195" s="71">
        <f t="shared" ref="H195:M195" si="162">H196+H197</f>
        <v>50000</v>
      </c>
      <c r="I195" s="71">
        <f t="shared" si="162"/>
        <v>0</v>
      </c>
      <c r="J195" s="71">
        <f t="shared" si="162"/>
        <v>0</v>
      </c>
      <c r="K195" s="10">
        <f t="shared" si="162"/>
        <v>0</v>
      </c>
      <c r="L195" s="10">
        <f t="shared" si="162"/>
        <v>0</v>
      </c>
      <c r="M195" s="29">
        <f t="shared" si="162"/>
        <v>0</v>
      </c>
      <c r="N195" s="29">
        <f t="shared" ref="N195" si="163">N196+N197</f>
        <v>0</v>
      </c>
      <c r="O195" s="131" t="s">
        <v>133</v>
      </c>
      <c r="P195" s="138" t="s">
        <v>134</v>
      </c>
      <c r="Q195" s="107">
        <v>1</v>
      </c>
      <c r="R195" s="107">
        <v>1</v>
      </c>
      <c r="S195" s="107">
        <v>1</v>
      </c>
      <c r="T195" s="107">
        <v>1</v>
      </c>
      <c r="U195" s="107" t="s">
        <v>35</v>
      </c>
      <c r="V195" s="107" t="s">
        <v>35</v>
      </c>
      <c r="W195" s="107" t="s">
        <v>35</v>
      </c>
      <c r="X195" s="107" t="s">
        <v>35</v>
      </c>
      <c r="Y195" s="7"/>
      <c r="Z195" s="7"/>
    </row>
    <row r="196" spans="1:26" s="8" customFormat="1">
      <c r="A196" s="189"/>
      <c r="B196" s="178"/>
      <c r="C196" s="185"/>
      <c r="D196" s="185"/>
      <c r="E196" s="178"/>
      <c r="F196" s="83" t="s">
        <v>89</v>
      </c>
      <c r="G196" s="71">
        <f t="shared" si="159"/>
        <v>0</v>
      </c>
      <c r="H196" s="10">
        <v>0</v>
      </c>
      <c r="I196" s="10">
        <v>0</v>
      </c>
      <c r="J196" s="71">
        <v>0</v>
      </c>
      <c r="K196" s="71">
        <v>0</v>
      </c>
      <c r="L196" s="71">
        <v>0</v>
      </c>
      <c r="M196" s="82">
        <v>0</v>
      </c>
      <c r="N196" s="82">
        <v>0</v>
      </c>
      <c r="O196" s="132"/>
      <c r="P196" s="138"/>
      <c r="Q196" s="108"/>
      <c r="R196" s="108"/>
      <c r="S196" s="108"/>
      <c r="T196" s="108"/>
      <c r="U196" s="108"/>
      <c r="V196" s="108"/>
      <c r="W196" s="108"/>
      <c r="X196" s="108"/>
      <c r="Y196" s="7"/>
      <c r="Z196" s="7"/>
    </row>
    <row r="197" spans="1:26" s="8" customFormat="1" ht="231" customHeight="1">
      <c r="A197" s="189"/>
      <c r="B197" s="178"/>
      <c r="C197" s="185"/>
      <c r="D197" s="185"/>
      <c r="E197" s="178"/>
      <c r="F197" s="83" t="s">
        <v>90</v>
      </c>
      <c r="G197" s="10">
        <f t="shared" si="159"/>
        <v>50000</v>
      </c>
      <c r="H197" s="10">
        <v>50000</v>
      </c>
      <c r="I197" s="10">
        <v>0</v>
      </c>
      <c r="J197" s="10">
        <v>0</v>
      </c>
      <c r="K197" s="10">
        <v>0</v>
      </c>
      <c r="L197" s="10">
        <v>0</v>
      </c>
      <c r="M197" s="29">
        <v>0</v>
      </c>
      <c r="N197" s="29">
        <v>0</v>
      </c>
      <c r="O197" s="133"/>
      <c r="P197" s="143"/>
      <c r="Q197" s="108"/>
      <c r="R197" s="108"/>
      <c r="S197" s="108"/>
      <c r="T197" s="108"/>
      <c r="U197" s="108"/>
      <c r="V197" s="108"/>
      <c r="W197" s="108"/>
      <c r="X197" s="108"/>
      <c r="Y197" s="7"/>
      <c r="Z197" s="7"/>
    </row>
    <row r="198" spans="1:26" s="8" customFormat="1" ht="13.5" customHeight="1">
      <c r="A198" s="189" t="s">
        <v>148</v>
      </c>
      <c r="B198" s="178" t="s">
        <v>149</v>
      </c>
      <c r="C198" s="185">
        <v>2020</v>
      </c>
      <c r="D198" s="185">
        <v>2026</v>
      </c>
      <c r="E198" s="178" t="s">
        <v>180</v>
      </c>
      <c r="F198" s="39" t="s">
        <v>33</v>
      </c>
      <c r="G198" s="71">
        <f t="shared" ref="G198:G206" si="164">H198+I198+J198+K198+L198+M198</f>
        <v>676535.55</v>
      </c>
      <c r="H198" s="71">
        <f t="shared" ref="H198:M198" si="165">H199+H200</f>
        <v>676535.55</v>
      </c>
      <c r="I198" s="71">
        <f t="shared" si="165"/>
        <v>0</v>
      </c>
      <c r="J198" s="71">
        <f t="shared" si="165"/>
        <v>0</v>
      </c>
      <c r="K198" s="10">
        <f t="shared" si="165"/>
        <v>0</v>
      </c>
      <c r="L198" s="10">
        <f t="shared" si="165"/>
        <v>0</v>
      </c>
      <c r="M198" s="29">
        <f t="shared" si="165"/>
        <v>0</v>
      </c>
      <c r="N198" s="29">
        <f t="shared" ref="N198" si="166">N199+N200</f>
        <v>0</v>
      </c>
      <c r="O198" s="140" t="s">
        <v>150</v>
      </c>
      <c r="P198" s="138" t="s">
        <v>69</v>
      </c>
      <c r="Q198" s="107">
        <v>1</v>
      </c>
      <c r="R198" s="107">
        <v>1</v>
      </c>
      <c r="S198" s="107">
        <v>0</v>
      </c>
      <c r="T198" s="107">
        <v>0</v>
      </c>
      <c r="U198" s="107">
        <v>0</v>
      </c>
      <c r="V198" s="107">
        <v>0</v>
      </c>
      <c r="W198" s="107">
        <v>0</v>
      </c>
      <c r="X198" s="107">
        <v>0</v>
      </c>
      <c r="Y198" s="7"/>
      <c r="Z198" s="7"/>
    </row>
    <row r="199" spans="1:26" s="8" customFormat="1">
      <c r="A199" s="189"/>
      <c r="B199" s="178"/>
      <c r="C199" s="185"/>
      <c r="D199" s="185"/>
      <c r="E199" s="178"/>
      <c r="F199" s="83" t="s">
        <v>89</v>
      </c>
      <c r="G199" s="71">
        <f t="shared" si="164"/>
        <v>52688.03</v>
      </c>
      <c r="H199" s="10">
        <v>52688.03</v>
      </c>
      <c r="I199" s="10">
        <v>0</v>
      </c>
      <c r="J199" s="71">
        <v>0</v>
      </c>
      <c r="K199" s="71">
        <v>0</v>
      </c>
      <c r="L199" s="71">
        <v>0</v>
      </c>
      <c r="M199" s="82">
        <v>0</v>
      </c>
      <c r="N199" s="82">
        <v>0</v>
      </c>
      <c r="O199" s="141"/>
      <c r="P199" s="138"/>
      <c r="Q199" s="108"/>
      <c r="R199" s="108"/>
      <c r="S199" s="108"/>
      <c r="T199" s="108"/>
      <c r="U199" s="108"/>
      <c r="V199" s="108"/>
      <c r="W199" s="108"/>
      <c r="X199" s="108"/>
      <c r="Y199" s="7"/>
      <c r="Z199" s="7"/>
    </row>
    <row r="200" spans="1:26" s="8" customFormat="1" ht="150" customHeight="1">
      <c r="A200" s="189"/>
      <c r="B200" s="178"/>
      <c r="C200" s="185"/>
      <c r="D200" s="185"/>
      <c r="E200" s="178"/>
      <c r="F200" s="83" t="s">
        <v>90</v>
      </c>
      <c r="G200" s="10">
        <f t="shared" si="164"/>
        <v>623847.52</v>
      </c>
      <c r="H200" s="10">
        <v>623847.52</v>
      </c>
      <c r="I200" s="10">
        <v>0</v>
      </c>
      <c r="J200" s="10">
        <v>0</v>
      </c>
      <c r="K200" s="10">
        <v>0</v>
      </c>
      <c r="L200" s="10">
        <v>0</v>
      </c>
      <c r="M200" s="29">
        <v>0</v>
      </c>
      <c r="N200" s="29">
        <v>0</v>
      </c>
      <c r="O200" s="142"/>
      <c r="P200" s="143"/>
      <c r="Q200" s="108"/>
      <c r="R200" s="108"/>
      <c r="S200" s="108"/>
      <c r="T200" s="108"/>
      <c r="U200" s="108"/>
      <c r="V200" s="108"/>
      <c r="W200" s="108"/>
      <c r="X200" s="108"/>
      <c r="Y200" s="7"/>
      <c r="Z200" s="7"/>
    </row>
    <row r="201" spans="1:26" s="8" customFormat="1" ht="13.5" customHeight="1">
      <c r="A201" s="189" t="s">
        <v>175</v>
      </c>
      <c r="B201" s="178" t="s">
        <v>176</v>
      </c>
      <c r="C201" s="185">
        <v>2020</v>
      </c>
      <c r="D201" s="185">
        <v>2026</v>
      </c>
      <c r="E201" s="178" t="s">
        <v>180</v>
      </c>
      <c r="F201" s="39" t="s">
        <v>33</v>
      </c>
      <c r="G201" s="71">
        <f t="shared" si="164"/>
        <v>1371279.23</v>
      </c>
      <c r="H201" s="71">
        <f t="shared" ref="H201:M201" si="167">H202+H203</f>
        <v>0</v>
      </c>
      <c r="I201" s="71">
        <f t="shared" si="167"/>
        <v>0</v>
      </c>
      <c r="J201" s="71">
        <f t="shared" si="167"/>
        <v>1371279.23</v>
      </c>
      <c r="K201" s="10">
        <f t="shared" si="167"/>
        <v>0</v>
      </c>
      <c r="L201" s="10">
        <f t="shared" si="167"/>
        <v>0</v>
      </c>
      <c r="M201" s="29">
        <f t="shared" si="167"/>
        <v>0</v>
      </c>
      <c r="N201" s="29">
        <f t="shared" ref="N201" si="168">N202+N203</f>
        <v>0</v>
      </c>
      <c r="O201" s="140" t="s">
        <v>68</v>
      </c>
      <c r="P201" s="138" t="s">
        <v>69</v>
      </c>
      <c r="Q201" s="107">
        <f>SUM(R201:W203)</f>
        <v>18</v>
      </c>
      <c r="R201" s="107" t="s">
        <v>35</v>
      </c>
      <c r="S201" s="107" t="s">
        <v>35</v>
      </c>
      <c r="T201" s="107">
        <v>18</v>
      </c>
      <c r="U201" s="107" t="s">
        <v>35</v>
      </c>
      <c r="V201" s="107" t="s">
        <v>35</v>
      </c>
      <c r="W201" s="107" t="s">
        <v>35</v>
      </c>
      <c r="X201" s="107" t="s">
        <v>35</v>
      </c>
      <c r="Y201" s="7"/>
      <c r="Z201" s="7"/>
    </row>
    <row r="202" spans="1:26" s="8" customFormat="1">
      <c r="A202" s="189"/>
      <c r="B202" s="178"/>
      <c r="C202" s="185"/>
      <c r="D202" s="185"/>
      <c r="E202" s="178"/>
      <c r="F202" s="83" t="s">
        <v>89</v>
      </c>
      <c r="G202" s="71">
        <f t="shared" si="164"/>
        <v>105873.12</v>
      </c>
      <c r="H202" s="10">
        <v>0</v>
      </c>
      <c r="I202" s="10">
        <v>0</v>
      </c>
      <c r="J202" s="71">
        <v>105873.12</v>
      </c>
      <c r="K202" s="71">
        <v>0</v>
      </c>
      <c r="L202" s="71">
        <v>0</v>
      </c>
      <c r="M202" s="82">
        <v>0</v>
      </c>
      <c r="N202" s="82">
        <v>0</v>
      </c>
      <c r="O202" s="141"/>
      <c r="P202" s="138"/>
      <c r="Q202" s="108"/>
      <c r="R202" s="108"/>
      <c r="S202" s="108"/>
      <c r="T202" s="108"/>
      <c r="U202" s="108"/>
      <c r="V202" s="108"/>
      <c r="W202" s="108"/>
      <c r="X202" s="108"/>
      <c r="Y202" s="7"/>
      <c r="Z202" s="7"/>
    </row>
    <row r="203" spans="1:26" s="8" customFormat="1" ht="140.25" customHeight="1">
      <c r="A203" s="189"/>
      <c r="B203" s="178"/>
      <c r="C203" s="185"/>
      <c r="D203" s="185"/>
      <c r="E203" s="178"/>
      <c r="F203" s="83" t="s">
        <v>90</v>
      </c>
      <c r="G203" s="10">
        <f t="shared" si="164"/>
        <v>1265406.1100000001</v>
      </c>
      <c r="H203" s="10">
        <v>0</v>
      </c>
      <c r="I203" s="10">
        <v>0</v>
      </c>
      <c r="J203" s="10">
        <v>1265406.1100000001</v>
      </c>
      <c r="K203" s="10">
        <v>0</v>
      </c>
      <c r="L203" s="10">
        <v>0</v>
      </c>
      <c r="M203" s="29">
        <v>0</v>
      </c>
      <c r="N203" s="29">
        <v>0</v>
      </c>
      <c r="O203" s="142"/>
      <c r="P203" s="143"/>
      <c r="Q203" s="108"/>
      <c r="R203" s="108"/>
      <c r="S203" s="108"/>
      <c r="T203" s="108"/>
      <c r="U203" s="108"/>
      <c r="V203" s="108"/>
      <c r="W203" s="108"/>
      <c r="X203" s="108"/>
      <c r="Y203" s="7"/>
      <c r="Z203" s="7"/>
    </row>
    <row r="204" spans="1:26" s="8" customFormat="1" ht="13.5" customHeight="1">
      <c r="A204" s="189" t="s">
        <v>177</v>
      </c>
      <c r="B204" s="178" t="s">
        <v>178</v>
      </c>
      <c r="C204" s="185">
        <v>2020</v>
      </c>
      <c r="D204" s="185">
        <v>2026</v>
      </c>
      <c r="E204" s="178" t="s">
        <v>181</v>
      </c>
      <c r="F204" s="39" t="s">
        <v>33</v>
      </c>
      <c r="G204" s="71">
        <f t="shared" si="164"/>
        <v>676535.55</v>
      </c>
      <c r="H204" s="71">
        <f t="shared" ref="H204:M204" si="169">H205+H206</f>
        <v>676535.55</v>
      </c>
      <c r="I204" s="71">
        <f t="shared" si="169"/>
        <v>0</v>
      </c>
      <c r="J204" s="71">
        <f t="shared" si="169"/>
        <v>0</v>
      </c>
      <c r="K204" s="10">
        <f t="shared" si="169"/>
        <v>0</v>
      </c>
      <c r="L204" s="10">
        <f t="shared" si="169"/>
        <v>0</v>
      </c>
      <c r="M204" s="29">
        <f t="shared" si="169"/>
        <v>0</v>
      </c>
      <c r="N204" s="29">
        <f t="shared" ref="N204" si="170">N205+N206</f>
        <v>0</v>
      </c>
      <c r="O204" s="140" t="s">
        <v>179</v>
      </c>
      <c r="P204" s="138" t="s">
        <v>69</v>
      </c>
      <c r="Q204" s="107">
        <f>SUM(R204:W206)</f>
        <v>1</v>
      </c>
      <c r="R204" s="107" t="s">
        <v>35</v>
      </c>
      <c r="S204" s="107" t="s">
        <v>35</v>
      </c>
      <c r="T204" s="107">
        <v>1</v>
      </c>
      <c r="U204" s="107" t="s">
        <v>35</v>
      </c>
      <c r="V204" s="107" t="s">
        <v>35</v>
      </c>
      <c r="W204" s="107" t="s">
        <v>35</v>
      </c>
      <c r="X204" s="107" t="s">
        <v>35</v>
      </c>
      <c r="Y204" s="7"/>
      <c r="Z204" s="7"/>
    </row>
    <row r="205" spans="1:26" s="8" customFormat="1">
      <c r="A205" s="189"/>
      <c r="B205" s="178"/>
      <c r="C205" s="185"/>
      <c r="D205" s="185"/>
      <c r="E205" s="178"/>
      <c r="F205" s="83" t="s">
        <v>89</v>
      </c>
      <c r="G205" s="71">
        <f t="shared" si="164"/>
        <v>52688.03</v>
      </c>
      <c r="H205" s="10">
        <v>52688.03</v>
      </c>
      <c r="I205" s="10">
        <v>0</v>
      </c>
      <c r="J205" s="71">
        <v>0</v>
      </c>
      <c r="K205" s="71">
        <v>0</v>
      </c>
      <c r="L205" s="71">
        <v>0</v>
      </c>
      <c r="M205" s="82">
        <v>0</v>
      </c>
      <c r="N205" s="82">
        <v>0</v>
      </c>
      <c r="O205" s="141"/>
      <c r="P205" s="138"/>
      <c r="Q205" s="108"/>
      <c r="R205" s="108"/>
      <c r="S205" s="108"/>
      <c r="T205" s="108"/>
      <c r="U205" s="108"/>
      <c r="V205" s="108"/>
      <c r="W205" s="108"/>
      <c r="X205" s="108"/>
      <c r="Y205" s="7"/>
      <c r="Z205" s="7"/>
    </row>
    <row r="206" spans="1:26" s="8" customFormat="1" ht="304.5" customHeight="1">
      <c r="A206" s="189"/>
      <c r="B206" s="178"/>
      <c r="C206" s="185"/>
      <c r="D206" s="185"/>
      <c r="E206" s="178"/>
      <c r="F206" s="83" t="s">
        <v>90</v>
      </c>
      <c r="G206" s="10">
        <f t="shared" si="164"/>
        <v>623847.52</v>
      </c>
      <c r="H206" s="10">
        <v>623847.52</v>
      </c>
      <c r="I206" s="10">
        <v>0</v>
      </c>
      <c r="J206" s="10">
        <v>0</v>
      </c>
      <c r="K206" s="10">
        <v>0</v>
      </c>
      <c r="L206" s="10">
        <v>0</v>
      </c>
      <c r="M206" s="29">
        <v>0</v>
      </c>
      <c r="N206" s="29">
        <v>0</v>
      </c>
      <c r="O206" s="142"/>
      <c r="P206" s="143"/>
      <c r="Q206" s="108"/>
      <c r="R206" s="108"/>
      <c r="S206" s="108"/>
      <c r="T206" s="108"/>
      <c r="U206" s="108"/>
      <c r="V206" s="108"/>
      <c r="W206" s="108"/>
      <c r="X206" s="108"/>
      <c r="Y206" s="7"/>
      <c r="Z206" s="7"/>
    </row>
    <row r="207" spans="1:26" s="8" customFormat="1" ht="15.75" customHeight="1">
      <c r="A207" s="186" t="s">
        <v>64</v>
      </c>
      <c r="B207" s="190" t="s">
        <v>120</v>
      </c>
      <c r="C207" s="159">
        <v>2020</v>
      </c>
      <c r="D207" s="159">
        <v>2026</v>
      </c>
      <c r="E207" s="293" t="s">
        <v>35</v>
      </c>
      <c r="F207" s="39" t="s">
        <v>33</v>
      </c>
      <c r="G207" s="10">
        <f t="shared" si="123"/>
        <v>1080839.17</v>
      </c>
      <c r="H207" s="10">
        <f t="shared" ref="H207:M207" si="171">H208+H209</f>
        <v>117300</v>
      </c>
      <c r="I207" s="10">
        <f t="shared" si="171"/>
        <v>50000</v>
      </c>
      <c r="J207" s="10">
        <f t="shared" si="171"/>
        <v>221714.32</v>
      </c>
      <c r="K207" s="10">
        <f t="shared" si="171"/>
        <v>391824.85</v>
      </c>
      <c r="L207" s="10">
        <f t="shared" si="171"/>
        <v>150000</v>
      </c>
      <c r="M207" s="29">
        <f t="shared" si="171"/>
        <v>150000</v>
      </c>
      <c r="N207" s="29">
        <f t="shared" ref="N207" si="172">N208+N209</f>
        <v>0</v>
      </c>
      <c r="O207" s="131" t="s">
        <v>35</v>
      </c>
      <c r="P207" s="94" t="s">
        <v>35</v>
      </c>
      <c r="Q207" s="94" t="s">
        <v>35</v>
      </c>
      <c r="R207" s="94" t="s">
        <v>35</v>
      </c>
      <c r="S207" s="94" t="s">
        <v>35</v>
      </c>
      <c r="T207" s="94" t="s">
        <v>35</v>
      </c>
      <c r="U207" s="94" t="s">
        <v>35</v>
      </c>
      <c r="V207" s="94" t="s">
        <v>35</v>
      </c>
      <c r="W207" s="94" t="s">
        <v>35</v>
      </c>
      <c r="X207" s="94" t="s">
        <v>35</v>
      </c>
      <c r="Y207" s="7"/>
      <c r="Z207" s="7"/>
    </row>
    <row r="208" spans="1:26" s="8" customFormat="1" ht="39.75" customHeight="1">
      <c r="A208" s="187"/>
      <c r="B208" s="191"/>
      <c r="C208" s="160"/>
      <c r="D208" s="160"/>
      <c r="E208" s="294"/>
      <c r="F208" s="75" t="s">
        <v>89</v>
      </c>
      <c r="G208" s="10">
        <f t="shared" si="123"/>
        <v>796580.89</v>
      </c>
      <c r="H208" s="10">
        <f t="shared" ref="H208:M209" si="173">H211</f>
        <v>117300</v>
      </c>
      <c r="I208" s="10">
        <f t="shared" si="173"/>
        <v>50000</v>
      </c>
      <c r="J208" s="10">
        <f t="shared" si="173"/>
        <v>100000</v>
      </c>
      <c r="K208" s="10">
        <f t="shared" si="173"/>
        <v>229280.89</v>
      </c>
      <c r="L208" s="10">
        <f t="shared" si="173"/>
        <v>150000</v>
      </c>
      <c r="M208" s="29">
        <f t="shared" si="173"/>
        <v>150000</v>
      </c>
      <c r="N208" s="29">
        <f t="shared" ref="N208" si="174">N211</f>
        <v>0</v>
      </c>
      <c r="O208" s="132"/>
      <c r="P208" s="95"/>
      <c r="Q208" s="95"/>
      <c r="R208" s="95"/>
      <c r="S208" s="95"/>
      <c r="T208" s="95"/>
      <c r="U208" s="95"/>
      <c r="V208" s="95"/>
      <c r="W208" s="95"/>
      <c r="X208" s="95"/>
      <c r="Y208" s="7"/>
      <c r="Z208" s="7"/>
    </row>
    <row r="209" spans="1:132" s="8" customFormat="1" ht="123.75" customHeight="1">
      <c r="A209" s="188"/>
      <c r="B209" s="192"/>
      <c r="C209" s="161"/>
      <c r="D209" s="161"/>
      <c r="E209" s="295"/>
      <c r="F209" s="18" t="s">
        <v>90</v>
      </c>
      <c r="G209" s="9">
        <f t="shared" si="123"/>
        <v>284258.28000000003</v>
      </c>
      <c r="H209" s="10">
        <f t="shared" si="173"/>
        <v>0</v>
      </c>
      <c r="I209" s="10">
        <f t="shared" si="173"/>
        <v>0</v>
      </c>
      <c r="J209" s="10">
        <f t="shared" si="173"/>
        <v>121714.32</v>
      </c>
      <c r="K209" s="10">
        <f t="shared" si="173"/>
        <v>162543.96</v>
      </c>
      <c r="L209" s="10">
        <f t="shared" si="173"/>
        <v>0</v>
      </c>
      <c r="M209" s="29">
        <f t="shared" si="173"/>
        <v>0</v>
      </c>
      <c r="N209" s="29">
        <f t="shared" ref="N209" si="175">N212</f>
        <v>0</v>
      </c>
      <c r="O209" s="133"/>
      <c r="P209" s="96"/>
      <c r="Q209" s="96"/>
      <c r="R209" s="96"/>
      <c r="S209" s="96"/>
      <c r="T209" s="96"/>
      <c r="U209" s="96"/>
      <c r="V209" s="96"/>
      <c r="W209" s="96"/>
      <c r="X209" s="96"/>
      <c r="Y209" s="7"/>
      <c r="Z209" s="7"/>
    </row>
    <row r="210" spans="1:132" s="8" customFormat="1" ht="13.5" customHeight="1">
      <c r="A210" s="189" t="s">
        <v>36</v>
      </c>
      <c r="B210" s="287" t="s">
        <v>146</v>
      </c>
      <c r="C210" s="185">
        <v>2020</v>
      </c>
      <c r="D210" s="185">
        <v>2026</v>
      </c>
      <c r="E210" s="178" t="s">
        <v>107</v>
      </c>
      <c r="F210" s="41" t="s">
        <v>33</v>
      </c>
      <c r="G210" s="71">
        <f t="shared" si="123"/>
        <v>1080839.17</v>
      </c>
      <c r="H210" s="10">
        <f t="shared" ref="H210:M210" si="176">H211+H212</f>
        <v>117300</v>
      </c>
      <c r="I210" s="10">
        <f t="shared" si="176"/>
        <v>50000</v>
      </c>
      <c r="J210" s="71">
        <f t="shared" si="176"/>
        <v>221714.32</v>
      </c>
      <c r="K210" s="71">
        <f t="shared" si="176"/>
        <v>391824.85</v>
      </c>
      <c r="L210" s="10">
        <f t="shared" si="176"/>
        <v>150000</v>
      </c>
      <c r="M210" s="10">
        <f t="shared" si="176"/>
        <v>150000</v>
      </c>
      <c r="N210" s="10">
        <f t="shared" ref="N210" si="177">N211+N212</f>
        <v>0</v>
      </c>
      <c r="O210" s="175" t="s">
        <v>35</v>
      </c>
      <c r="P210" s="97" t="s">
        <v>35</v>
      </c>
      <c r="Q210" s="97" t="s">
        <v>35</v>
      </c>
      <c r="R210" s="97" t="s">
        <v>35</v>
      </c>
      <c r="S210" s="97" t="s">
        <v>35</v>
      </c>
      <c r="T210" s="97" t="s">
        <v>35</v>
      </c>
      <c r="U210" s="97" t="s">
        <v>35</v>
      </c>
      <c r="V210" s="97" t="s">
        <v>35</v>
      </c>
      <c r="W210" s="97" t="s">
        <v>35</v>
      </c>
      <c r="X210" s="97" t="s">
        <v>35</v>
      </c>
      <c r="Y210" s="7"/>
      <c r="Z210" s="7"/>
    </row>
    <row r="211" spans="1:132" s="8" customFormat="1">
      <c r="A211" s="189"/>
      <c r="B211" s="287"/>
      <c r="C211" s="185"/>
      <c r="D211" s="185"/>
      <c r="E211" s="178"/>
      <c r="F211" s="42" t="s">
        <v>89</v>
      </c>
      <c r="G211" s="71">
        <f t="shared" si="123"/>
        <v>796580.89</v>
      </c>
      <c r="H211" s="10">
        <f t="shared" ref="H211:M212" si="178">H214</f>
        <v>117300</v>
      </c>
      <c r="I211" s="10">
        <f t="shared" si="178"/>
        <v>50000</v>
      </c>
      <c r="J211" s="71">
        <f t="shared" si="178"/>
        <v>100000</v>
      </c>
      <c r="K211" s="71">
        <f t="shared" si="178"/>
        <v>229280.89</v>
      </c>
      <c r="L211" s="10">
        <f t="shared" si="178"/>
        <v>150000</v>
      </c>
      <c r="M211" s="10">
        <f t="shared" si="178"/>
        <v>150000</v>
      </c>
      <c r="N211" s="10">
        <f t="shared" ref="N211" si="179">N214</f>
        <v>0</v>
      </c>
      <c r="O211" s="175"/>
      <c r="P211" s="97"/>
      <c r="Q211" s="97"/>
      <c r="R211" s="97"/>
      <c r="S211" s="97"/>
      <c r="T211" s="97"/>
      <c r="U211" s="97"/>
      <c r="V211" s="97"/>
      <c r="W211" s="97"/>
      <c r="X211" s="97"/>
      <c r="Y211" s="7"/>
      <c r="Z211" s="7"/>
    </row>
    <row r="212" spans="1:132" s="8" customFormat="1" ht="39.75" customHeight="1">
      <c r="A212" s="186"/>
      <c r="B212" s="215"/>
      <c r="C212" s="159"/>
      <c r="D212" s="159"/>
      <c r="E212" s="195"/>
      <c r="F212" s="25" t="s">
        <v>90</v>
      </c>
      <c r="G212" s="31">
        <f t="shared" si="123"/>
        <v>284258.28000000003</v>
      </c>
      <c r="H212" s="19">
        <f t="shared" si="178"/>
        <v>0</v>
      </c>
      <c r="I212" s="19">
        <f t="shared" si="178"/>
        <v>0</v>
      </c>
      <c r="J212" s="19">
        <f t="shared" si="178"/>
        <v>121714.32</v>
      </c>
      <c r="K212" s="19">
        <f t="shared" si="178"/>
        <v>162543.96</v>
      </c>
      <c r="L212" s="19">
        <f t="shared" si="178"/>
        <v>0</v>
      </c>
      <c r="M212" s="19">
        <f t="shared" si="178"/>
        <v>0</v>
      </c>
      <c r="N212" s="19">
        <f t="shared" ref="N212" si="180">N215</f>
        <v>0</v>
      </c>
      <c r="O212" s="175"/>
      <c r="P212" s="97"/>
      <c r="Q212" s="97"/>
      <c r="R212" s="97"/>
      <c r="S212" s="97"/>
      <c r="T212" s="97"/>
      <c r="U212" s="97"/>
      <c r="V212" s="97"/>
      <c r="W212" s="97"/>
      <c r="X212" s="97"/>
      <c r="Y212" s="7"/>
      <c r="Z212" s="7"/>
    </row>
    <row r="213" spans="1:132" s="36" customFormat="1" ht="29.25" customHeight="1">
      <c r="A213" s="196" t="s">
        <v>65</v>
      </c>
      <c r="B213" s="183" t="s">
        <v>66</v>
      </c>
      <c r="C213" s="171">
        <v>2020</v>
      </c>
      <c r="D213" s="171">
        <v>2026</v>
      </c>
      <c r="E213" s="194" t="s">
        <v>107</v>
      </c>
      <c r="F213" s="45" t="s">
        <v>33</v>
      </c>
      <c r="G213" s="44">
        <f t="shared" si="123"/>
        <v>1080839.17</v>
      </c>
      <c r="H213" s="15">
        <f t="shared" ref="H213:M213" si="181">H214+H215</f>
        <v>117300</v>
      </c>
      <c r="I213" s="15">
        <f t="shared" si="181"/>
        <v>50000</v>
      </c>
      <c r="J213" s="15">
        <f t="shared" si="181"/>
        <v>221714.32</v>
      </c>
      <c r="K213" s="15">
        <f t="shared" si="181"/>
        <v>391824.85</v>
      </c>
      <c r="L213" s="15">
        <f t="shared" si="181"/>
        <v>150000</v>
      </c>
      <c r="M213" s="15">
        <f t="shared" si="181"/>
        <v>150000</v>
      </c>
      <c r="N213" s="15">
        <f t="shared" ref="N213" si="182">N214+N215</f>
        <v>0</v>
      </c>
      <c r="O213" s="104" t="s">
        <v>70</v>
      </c>
      <c r="P213" s="171" t="s">
        <v>71</v>
      </c>
      <c r="Q213" s="171" t="s">
        <v>35</v>
      </c>
      <c r="R213" s="171">
        <v>2</v>
      </c>
      <c r="S213" s="171">
        <v>2</v>
      </c>
      <c r="T213" s="171">
        <v>2</v>
      </c>
      <c r="U213" s="171">
        <v>2</v>
      </c>
      <c r="V213" s="171">
        <v>2</v>
      </c>
      <c r="W213" s="97">
        <v>2</v>
      </c>
      <c r="X213" s="97">
        <v>2</v>
      </c>
      <c r="Y213" s="47"/>
      <c r="Z213" s="47"/>
      <c r="AA213" s="48"/>
      <c r="AB213" s="48"/>
      <c r="AC213" s="48"/>
      <c r="AD213" s="48"/>
      <c r="AE213" s="48"/>
      <c r="AF213" s="48"/>
      <c r="AG213" s="48"/>
      <c r="AH213" s="48"/>
      <c r="AI213" s="48"/>
      <c r="AJ213" s="48"/>
      <c r="AK213" s="48"/>
      <c r="AL213" s="48"/>
      <c r="AM213" s="48"/>
      <c r="AN213" s="48"/>
      <c r="AO213" s="48"/>
      <c r="AP213" s="48"/>
      <c r="AQ213" s="48"/>
      <c r="AR213" s="48"/>
      <c r="AS213" s="48"/>
      <c r="AT213" s="48"/>
      <c r="AU213" s="48"/>
      <c r="AV213" s="48"/>
      <c r="AW213" s="48"/>
      <c r="AX213" s="48"/>
      <c r="AY213" s="48"/>
      <c r="AZ213" s="48"/>
      <c r="BA213" s="48"/>
      <c r="BB213" s="48"/>
      <c r="BC213" s="48"/>
      <c r="BD213" s="48"/>
      <c r="BE213" s="48"/>
      <c r="BF213" s="48"/>
      <c r="BG213" s="48"/>
      <c r="BH213" s="48"/>
      <c r="BI213" s="48"/>
      <c r="BJ213" s="48"/>
      <c r="BK213" s="48"/>
      <c r="BL213" s="48"/>
      <c r="BM213" s="48"/>
      <c r="BN213" s="48"/>
      <c r="BO213" s="48"/>
      <c r="BP213" s="48"/>
      <c r="BQ213" s="48"/>
      <c r="BR213" s="48"/>
      <c r="BS213" s="48"/>
      <c r="BT213" s="48"/>
      <c r="BU213" s="48"/>
      <c r="BV213" s="48"/>
      <c r="BW213" s="48"/>
      <c r="BX213" s="48"/>
      <c r="BY213" s="48"/>
      <c r="BZ213" s="48"/>
      <c r="CA213" s="48"/>
      <c r="CB213" s="48"/>
      <c r="CC213" s="48"/>
      <c r="CD213" s="48"/>
      <c r="CE213" s="48"/>
      <c r="CF213" s="48"/>
      <c r="CG213" s="48"/>
      <c r="CH213" s="48"/>
      <c r="CI213" s="48"/>
      <c r="CJ213" s="48"/>
      <c r="CK213" s="48"/>
      <c r="CL213" s="48"/>
      <c r="CM213" s="48"/>
      <c r="CN213" s="48"/>
      <c r="CO213" s="48"/>
      <c r="CP213" s="48"/>
      <c r="CQ213" s="48"/>
      <c r="CR213" s="48"/>
      <c r="CS213" s="48"/>
      <c r="CT213" s="48"/>
      <c r="CU213" s="48"/>
      <c r="CV213" s="48"/>
      <c r="CW213" s="48"/>
      <c r="CX213" s="48"/>
      <c r="CY213" s="48"/>
      <c r="CZ213" s="48"/>
      <c r="DA213" s="48"/>
      <c r="DB213" s="48"/>
      <c r="DC213" s="48"/>
      <c r="DD213" s="48"/>
      <c r="DE213" s="48"/>
      <c r="DF213" s="48"/>
      <c r="DG213" s="48"/>
      <c r="DH213" s="48"/>
      <c r="DI213" s="48"/>
      <c r="DJ213" s="48"/>
      <c r="DK213" s="48"/>
      <c r="DL213" s="48"/>
      <c r="DM213" s="48"/>
      <c r="DN213" s="48"/>
      <c r="DO213" s="48"/>
      <c r="DP213" s="48"/>
      <c r="DQ213" s="48"/>
      <c r="DR213" s="48"/>
      <c r="DS213" s="48"/>
      <c r="DT213" s="48"/>
      <c r="DU213" s="48"/>
      <c r="DV213" s="48"/>
      <c r="DW213" s="48"/>
      <c r="DX213" s="48"/>
      <c r="DY213" s="48"/>
      <c r="DZ213" s="48"/>
      <c r="EA213" s="48"/>
      <c r="EB213" s="48"/>
    </row>
    <row r="214" spans="1:132" s="36" customFormat="1" ht="34.5" customHeight="1">
      <c r="A214" s="197"/>
      <c r="B214" s="184"/>
      <c r="C214" s="172"/>
      <c r="D214" s="172"/>
      <c r="E214" s="184"/>
      <c r="F214" s="76" t="s">
        <v>89</v>
      </c>
      <c r="G214" s="15">
        <v>117300</v>
      </c>
      <c r="H214" s="15">
        <v>117300</v>
      </c>
      <c r="I214" s="15">
        <v>50000</v>
      </c>
      <c r="J214" s="15">
        <v>100000</v>
      </c>
      <c r="K214" s="15">
        <v>229280.89</v>
      </c>
      <c r="L214" s="15">
        <v>150000</v>
      </c>
      <c r="M214" s="15">
        <v>150000</v>
      </c>
      <c r="N214" s="15">
        <v>0</v>
      </c>
      <c r="O214" s="105"/>
      <c r="P214" s="172"/>
      <c r="Q214" s="172"/>
      <c r="R214" s="172"/>
      <c r="S214" s="172"/>
      <c r="T214" s="172"/>
      <c r="U214" s="172"/>
      <c r="V214" s="172"/>
      <c r="W214" s="97"/>
      <c r="X214" s="97"/>
      <c r="Y214" s="47"/>
      <c r="Z214" s="47"/>
      <c r="AA214" s="48"/>
      <c r="AB214" s="48"/>
      <c r="AC214" s="48"/>
      <c r="AD214" s="48"/>
      <c r="AE214" s="48"/>
      <c r="AF214" s="48"/>
      <c r="AG214" s="48"/>
      <c r="AH214" s="48"/>
      <c r="AI214" s="48"/>
      <c r="AJ214" s="48"/>
      <c r="AK214" s="48"/>
      <c r="AL214" s="48"/>
      <c r="AM214" s="48"/>
      <c r="AN214" s="48"/>
      <c r="AO214" s="48"/>
      <c r="AP214" s="48"/>
      <c r="AQ214" s="48"/>
      <c r="AR214" s="48"/>
      <c r="AS214" s="48"/>
      <c r="AT214" s="48"/>
      <c r="AU214" s="48"/>
      <c r="AV214" s="48"/>
      <c r="AW214" s="48"/>
      <c r="AX214" s="48"/>
      <c r="AY214" s="48"/>
      <c r="AZ214" s="48"/>
      <c r="BA214" s="48"/>
      <c r="BB214" s="48"/>
      <c r="BC214" s="48"/>
      <c r="BD214" s="48"/>
      <c r="BE214" s="48"/>
      <c r="BF214" s="48"/>
      <c r="BG214" s="48"/>
      <c r="BH214" s="48"/>
      <c r="BI214" s="48"/>
      <c r="BJ214" s="48"/>
      <c r="BK214" s="48"/>
      <c r="BL214" s="48"/>
      <c r="BM214" s="48"/>
      <c r="BN214" s="48"/>
      <c r="BO214" s="48"/>
      <c r="BP214" s="48"/>
      <c r="BQ214" s="48"/>
      <c r="BR214" s="48"/>
      <c r="BS214" s="48"/>
      <c r="BT214" s="48"/>
      <c r="BU214" s="48"/>
      <c r="BV214" s="48"/>
      <c r="BW214" s="48"/>
      <c r="BX214" s="48"/>
      <c r="BY214" s="48"/>
      <c r="BZ214" s="48"/>
      <c r="CA214" s="48"/>
      <c r="CB214" s="48"/>
      <c r="CC214" s="48"/>
      <c r="CD214" s="48"/>
      <c r="CE214" s="48"/>
      <c r="CF214" s="48"/>
      <c r="CG214" s="48"/>
      <c r="CH214" s="48"/>
      <c r="CI214" s="48"/>
      <c r="CJ214" s="48"/>
      <c r="CK214" s="48"/>
      <c r="CL214" s="48"/>
      <c r="CM214" s="48"/>
      <c r="CN214" s="48"/>
      <c r="CO214" s="48"/>
      <c r="CP214" s="48"/>
      <c r="CQ214" s="48"/>
      <c r="CR214" s="48"/>
      <c r="CS214" s="48"/>
      <c r="CT214" s="48"/>
      <c r="CU214" s="48"/>
      <c r="CV214" s="48"/>
      <c r="CW214" s="48"/>
      <c r="CX214" s="48"/>
      <c r="CY214" s="48"/>
      <c r="CZ214" s="48"/>
      <c r="DA214" s="48"/>
      <c r="DB214" s="48"/>
      <c r="DC214" s="48"/>
      <c r="DD214" s="48"/>
      <c r="DE214" s="48"/>
      <c r="DF214" s="48"/>
      <c r="DG214" s="48"/>
      <c r="DH214" s="48"/>
      <c r="DI214" s="48"/>
      <c r="DJ214" s="48"/>
      <c r="DK214" s="48"/>
      <c r="DL214" s="48"/>
      <c r="DM214" s="48"/>
      <c r="DN214" s="48"/>
      <c r="DO214" s="48"/>
      <c r="DP214" s="48"/>
      <c r="DQ214" s="48"/>
      <c r="DR214" s="48"/>
      <c r="DS214" s="48"/>
      <c r="DT214" s="48"/>
      <c r="DU214" s="48"/>
      <c r="DV214" s="48"/>
      <c r="DW214" s="48"/>
      <c r="DX214" s="48"/>
      <c r="DY214" s="48"/>
      <c r="DZ214" s="48"/>
      <c r="EA214" s="48"/>
      <c r="EB214" s="48"/>
    </row>
    <row r="215" spans="1:132" s="36" customFormat="1" ht="21" customHeight="1">
      <c r="A215" s="198"/>
      <c r="B215" s="181"/>
      <c r="C215" s="193"/>
      <c r="D215" s="193"/>
      <c r="E215" s="181"/>
      <c r="F215" s="18" t="s">
        <v>90</v>
      </c>
      <c r="G215" s="15">
        <v>0</v>
      </c>
      <c r="H215" s="15">
        <v>0</v>
      </c>
      <c r="I215" s="15">
        <v>0</v>
      </c>
      <c r="J215" s="15">
        <v>121714.32</v>
      </c>
      <c r="K215" s="15">
        <v>162543.96</v>
      </c>
      <c r="L215" s="15">
        <v>0</v>
      </c>
      <c r="M215" s="15">
        <v>0</v>
      </c>
      <c r="N215" s="15">
        <v>0</v>
      </c>
      <c r="O215" s="177"/>
      <c r="P215" s="173"/>
      <c r="Q215" s="173"/>
      <c r="R215" s="173"/>
      <c r="S215" s="173"/>
      <c r="T215" s="173"/>
      <c r="U215" s="173"/>
      <c r="V215" s="173"/>
      <c r="W215" s="97"/>
      <c r="X215" s="97"/>
      <c r="Y215" s="47"/>
      <c r="Z215" s="47"/>
      <c r="AA215" s="48"/>
      <c r="AB215" s="48"/>
      <c r="AC215" s="48"/>
      <c r="AD215" s="48"/>
      <c r="AE215" s="48"/>
      <c r="AF215" s="48"/>
      <c r="AG215" s="48"/>
      <c r="AH215" s="48"/>
      <c r="AI215" s="48"/>
      <c r="AJ215" s="48"/>
      <c r="AK215" s="48"/>
      <c r="AL215" s="48"/>
      <c r="AM215" s="48"/>
      <c r="AN215" s="48"/>
      <c r="AO215" s="48"/>
      <c r="AP215" s="48"/>
      <c r="AQ215" s="48"/>
      <c r="AR215" s="48"/>
      <c r="AS215" s="48"/>
      <c r="AT215" s="48"/>
      <c r="AU215" s="48"/>
      <c r="AV215" s="48"/>
      <c r="AW215" s="48"/>
      <c r="AX215" s="48"/>
      <c r="AY215" s="48"/>
      <c r="AZ215" s="48"/>
      <c r="BA215" s="48"/>
      <c r="BB215" s="48"/>
      <c r="BC215" s="48"/>
      <c r="BD215" s="48"/>
      <c r="BE215" s="48"/>
      <c r="BF215" s="48"/>
      <c r="BG215" s="48"/>
      <c r="BH215" s="48"/>
      <c r="BI215" s="48"/>
      <c r="BJ215" s="48"/>
      <c r="BK215" s="48"/>
      <c r="BL215" s="48"/>
      <c r="BM215" s="48"/>
      <c r="BN215" s="48"/>
      <c r="BO215" s="48"/>
      <c r="BP215" s="48"/>
      <c r="BQ215" s="48"/>
      <c r="BR215" s="48"/>
      <c r="BS215" s="48"/>
      <c r="BT215" s="48"/>
      <c r="BU215" s="48"/>
      <c r="BV215" s="48"/>
      <c r="BW215" s="48"/>
      <c r="BX215" s="48"/>
      <c r="BY215" s="48"/>
      <c r="BZ215" s="48"/>
      <c r="CA215" s="48"/>
      <c r="CB215" s="48"/>
      <c r="CC215" s="48"/>
      <c r="CD215" s="48"/>
      <c r="CE215" s="48"/>
      <c r="CF215" s="48"/>
      <c r="CG215" s="48"/>
      <c r="CH215" s="48"/>
      <c r="CI215" s="48"/>
      <c r="CJ215" s="48"/>
      <c r="CK215" s="48"/>
      <c r="CL215" s="48"/>
      <c r="CM215" s="48"/>
      <c r="CN215" s="48"/>
      <c r="CO215" s="48"/>
      <c r="CP215" s="48"/>
      <c r="CQ215" s="48"/>
      <c r="CR215" s="48"/>
      <c r="CS215" s="48"/>
      <c r="CT215" s="48"/>
      <c r="CU215" s="48"/>
      <c r="CV215" s="48"/>
      <c r="CW215" s="48"/>
      <c r="CX215" s="48"/>
      <c r="CY215" s="48"/>
      <c r="CZ215" s="48"/>
      <c r="DA215" s="48"/>
      <c r="DB215" s="48"/>
      <c r="DC215" s="48"/>
      <c r="DD215" s="48"/>
      <c r="DE215" s="48"/>
      <c r="DF215" s="48"/>
      <c r="DG215" s="48"/>
      <c r="DH215" s="48"/>
      <c r="DI215" s="48"/>
      <c r="DJ215" s="48"/>
      <c r="DK215" s="48"/>
      <c r="DL215" s="48"/>
      <c r="DM215" s="48"/>
      <c r="DN215" s="48"/>
      <c r="DO215" s="48"/>
      <c r="DP215" s="48"/>
      <c r="DQ215" s="48"/>
      <c r="DR215" s="48"/>
      <c r="DS215" s="48"/>
      <c r="DT215" s="48"/>
      <c r="DU215" s="48"/>
      <c r="DV215" s="48"/>
      <c r="DW215" s="48"/>
      <c r="DX215" s="48"/>
      <c r="DY215" s="48"/>
      <c r="DZ215" s="48"/>
      <c r="EA215" s="48"/>
      <c r="EB215" s="48"/>
    </row>
    <row r="216" spans="1:132" s="8" customFormat="1" ht="25.5">
      <c r="A216" s="276" t="s">
        <v>12</v>
      </c>
      <c r="B216" s="288"/>
      <c r="C216" s="97">
        <v>2020</v>
      </c>
      <c r="D216" s="97">
        <v>2026</v>
      </c>
      <c r="E216" s="101" t="s">
        <v>35</v>
      </c>
      <c r="F216" s="88" t="s">
        <v>33</v>
      </c>
      <c r="G216" s="43">
        <f>H216+I216+J216+K216+L216+M216</f>
        <v>7921882.6799999997</v>
      </c>
      <c r="H216" s="43">
        <f t="shared" ref="H216:M216" si="183">H217+H218</f>
        <v>2256556.62</v>
      </c>
      <c r="I216" s="43">
        <f>I217+I218</f>
        <v>1414785.78</v>
      </c>
      <c r="J216" s="89">
        <f t="shared" si="183"/>
        <v>3108715.43</v>
      </c>
      <c r="K216" s="28">
        <f t="shared" si="183"/>
        <v>391824.85</v>
      </c>
      <c r="L216" s="28">
        <f t="shared" si="183"/>
        <v>500000</v>
      </c>
      <c r="M216" s="28">
        <f t="shared" si="183"/>
        <v>250000</v>
      </c>
      <c r="N216" s="28">
        <f t="shared" ref="N216" si="184">N217+N218</f>
        <v>100000</v>
      </c>
      <c r="O216" s="176" t="s">
        <v>35</v>
      </c>
      <c r="P216" s="170" t="s">
        <v>35</v>
      </c>
      <c r="Q216" s="170" t="s">
        <v>35</v>
      </c>
      <c r="R216" s="170" t="s">
        <v>35</v>
      </c>
      <c r="S216" s="170" t="s">
        <v>35</v>
      </c>
      <c r="T216" s="170" t="s">
        <v>35</v>
      </c>
      <c r="U216" s="170" t="s">
        <v>35</v>
      </c>
      <c r="V216" s="170" t="s">
        <v>35</v>
      </c>
      <c r="W216" s="98" t="s">
        <v>35</v>
      </c>
      <c r="X216" s="98" t="s">
        <v>35</v>
      </c>
      <c r="Y216" s="7"/>
      <c r="Z216" s="7"/>
    </row>
    <row r="217" spans="1:132" s="8" customFormat="1">
      <c r="A217" s="288"/>
      <c r="B217" s="288"/>
      <c r="C217" s="97"/>
      <c r="D217" s="97"/>
      <c r="E217" s="101"/>
      <c r="F217" s="25" t="s">
        <v>89</v>
      </c>
      <c r="G217" s="15">
        <f t="shared" si="123"/>
        <v>2778288.0100000002</v>
      </c>
      <c r="H217" s="15">
        <f t="shared" ref="H217:M218" si="185">H208+H184+H163</f>
        <v>669001.32000000007</v>
      </c>
      <c r="I217" s="15">
        <f t="shared" si="185"/>
        <v>406087.67999999999</v>
      </c>
      <c r="J217" s="15">
        <f t="shared" si="185"/>
        <v>723918.12</v>
      </c>
      <c r="K217" s="15">
        <f t="shared" si="185"/>
        <v>229280.89</v>
      </c>
      <c r="L217" s="15">
        <f>L208+L184+L163</f>
        <v>500000</v>
      </c>
      <c r="M217" s="15">
        <f t="shared" si="185"/>
        <v>250000</v>
      </c>
      <c r="N217" s="15">
        <f t="shared" ref="N217" si="186">N208+N184+N163</f>
        <v>100000</v>
      </c>
      <c r="O217" s="138"/>
      <c r="P217" s="98"/>
      <c r="Q217" s="98"/>
      <c r="R217" s="98"/>
      <c r="S217" s="98"/>
      <c r="T217" s="98"/>
      <c r="U217" s="98"/>
      <c r="V217" s="98"/>
      <c r="W217" s="98"/>
      <c r="X217" s="98"/>
      <c r="Y217" s="7"/>
      <c r="Z217" s="7"/>
    </row>
    <row r="218" spans="1:132" s="8" customFormat="1" ht="20.25" customHeight="1">
      <c r="A218" s="288"/>
      <c r="B218" s="288"/>
      <c r="C218" s="97"/>
      <c r="D218" s="97"/>
      <c r="E218" s="101"/>
      <c r="F218" s="25" t="s">
        <v>90</v>
      </c>
      <c r="G218" s="15">
        <f t="shared" si="123"/>
        <v>5143594.6700000009</v>
      </c>
      <c r="H218" s="15">
        <f t="shared" si="185"/>
        <v>1587555.3</v>
      </c>
      <c r="I218" s="15">
        <f t="shared" si="185"/>
        <v>1008698.1000000001</v>
      </c>
      <c r="J218" s="15">
        <f t="shared" si="185"/>
        <v>2384797.31</v>
      </c>
      <c r="K218" s="15">
        <f t="shared" si="185"/>
        <v>162543.96</v>
      </c>
      <c r="L218" s="15">
        <f t="shared" si="185"/>
        <v>0</v>
      </c>
      <c r="M218" s="15">
        <f t="shared" si="185"/>
        <v>0</v>
      </c>
      <c r="N218" s="15">
        <f t="shared" ref="N218" si="187">N209+N185+N164</f>
        <v>0</v>
      </c>
      <c r="O218" s="138"/>
      <c r="P218" s="98"/>
      <c r="Q218" s="98"/>
      <c r="R218" s="98"/>
      <c r="S218" s="98"/>
      <c r="T218" s="98"/>
      <c r="U218" s="98"/>
      <c r="V218" s="98"/>
      <c r="W218" s="98"/>
      <c r="X218" s="98"/>
      <c r="Y218" s="7"/>
      <c r="Z218" s="7"/>
    </row>
    <row r="219" spans="1:132" s="8" customFormat="1" ht="30" customHeight="1">
      <c r="A219" s="282" t="s">
        <v>11</v>
      </c>
      <c r="B219" s="283"/>
      <c r="C219" s="172">
        <v>2020</v>
      </c>
      <c r="D219" s="172">
        <v>2026</v>
      </c>
      <c r="E219" s="181" t="s">
        <v>35</v>
      </c>
      <c r="F219" s="46" t="s">
        <v>33</v>
      </c>
      <c r="G219" s="43">
        <f t="shared" si="123"/>
        <v>617716095.77999997</v>
      </c>
      <c r="H219" s="43">
        <f t="shared" ref="H219:M219" si="188">H220+H221+H222</f>
        <v>88075517.260000005</v>
      </c>
      <c r="I219" s="43">
        <f t="shared" si="188"/>
        <v>89213958.710000008</v>
      </c>
      <c r="J219" s="43">
        <f t="shared" si="188"/>
        <v>100959776.66</v>
      </c>
      <c r="K219" s="43">
        <f t="shared" si="188"/>
        <v>116608231.30000001</v>
      </c>
      <c r="L219" s="43">
        <f t="shared" si="188"/>
        <v>136303802.88</v>
      </c>
      <c r="M219" s="43">
        <f t="shared" si="188"/>
        <v>86554808.969999999</v>
      </c>
      <c r="N219" s="43">
        <f t="shared" ref="N219" si="189">N220+N221+N222</f>
        <v>91072765.480000004</v>
      </c>
      <c r="O219" s="144" t="s">
        <v>35</v>
      </c>
      <c r="P219" s="99" t="s">
        <v>35</v>
      </c>
      <c r="Q219" s="99" t="s">
        <v>35</v>
      </c>
      <c r="R219" s="99" t="s">
        <v>35</v>
      </c>
      <c r="S219" s="99" t="s">
        <v>35</v>
      </c>
      <c r="T219" s="99" t="s">
        <v>35</v>
      </c>
      <c r="U219" s="99" t="s">
        <v>35</v>
      </c>
      <c r="V219" s="99" t="s">
        <v>35</v>
      </c>
      <c r="W219" s="99" t="s">
        <v>35</v>
      </c>
      <c r="X219" s="99" t="s">
        <v>35</v>
      </c>
      <c r="Y219" s="7"/>
      <c r="Z219" s="7"/>
    </row>
    <row r="220" spans="1:132" s="8" customFormat="1" ht="17.25" customHeight="1">
      <c r="A220" s="284"/>
      <c r="B220" s="283"/>
      <c r="C220" s="179"/>
      <c r="D220" s="179"/>
      <c r="E220" s="182"/>
      <c r="F220" s="73" t="s">
        <v>89</v>
      </c>
      <c r="G220" s="15">
        <f t="shared" si="123"/>
        <v>401188081.42000002</v>
      </c>
      <c r="H220" s="15">
        <f t="shared" ref="H220:M221" si="190">H72+H108+H158+H217</f>
        <v>55540934.950000003</v>
      </c>
      <c r="I220" s="15">
        <f t="shared" si="190"/>
        <v>54854273.539999999</v>
      </c>
      <c r="J220" s="15">
        <f t="shared" si="190"/>
        <v>64100973.289999984</v>
      </c>
      <c r="K220" s="15">
        <f t="shared" si="190"/>
        <v>78943914.560000002</v>
      </c>
      <c r="L220" s="15">
        <f t="shared" si="190"/>
        <v>94615083.629999995</v>
      </c>
      <c r="M220" s="15">
        <f t="shared" si="190"/>
        <v>53132901.449999996</v>
      </c>
      <c r="N220" s="15">
        <f t="shared" ref="N220" si="191">N72+N108+N158+N217</f>
        <v>57659487.480000004</v>
      </c>
      <c r="O220" s="144"/>
      <c r="P220" s="99"/>
      <c r="Q220" s="99"/>
      <c r="R220" s="99"/>
      <c r="S220" s="99"/>
      <c r="T220" s="99"/>
      <c r="U220" s="99"/>
      <c r="V220" s="99"/>
      <c r="W220" s="99"/>
      <c r="X220" s="99"/>
      <c r="Y220" s="7"/>
      <c r="Z220" s="7"/>
    </row>
    <row r="221" spans="1:132" s="8" customFormat="1" ht="15.75" customHeight="1">
      <c r="A221" s="284"/>
      <c r="B221" s="283"/>
      <c r="C221" s="179"/>
      <c r="D221" s="179"/>
      <c r="E221" s="182"/>
      <c r="F221" s="73" t="s">
        <v>90</v>
      </c>
      <c r="G221" s="15">
        <f t="shared" si="123"/>
        <v>216528014.36000001</v>
      </c>
      <c r="H221" s="15">
        <f t="shared" si="190"/>
        <v>32534582.310000002</v>
      </c>
      <c r="I221" s="15">
        <f t="shared" si="190"/>
        <v>34359685.170000002</v>
      </c>
      <c r="J221" s="15">
        <f t="shared" si="190"/>
        <v>36858803.370000005</v>
      </c>
      <c r="K221" s="15">
        <f t="shared" si="190"/>
        <v>37664316.740000002</v>
      </c>
      <c r="L221" s="15">
        <f t="shared" si="190"/>
        <v>41688719.25</v>
      </c>
      <c r="M221" s="15">
        <f t="shared" si="190"/>
        <v>33421907.52</v>
      </c>
      <c r="N221" s="15">
        <f t="shared" ref="N221" si="192">N73+N109+N159+N218</f>
        <v>33413278</v>
      </c>
      <c r="O221" s="144"/>
      <c r="P221" s="99"/>
      <c r="Q221" s="99"/>
      <c r="R221" s="99"/>
      <c r="S221" s="99"/>
      <c r="T221" s="99"/>
      <c r="U221" s="99"/>
      <c r="V221" s="99"/>
      <c r="W221" s="99"/>
      <c r="X221" s="99"/>
      <c r="Y221" s="7"/>
      <c r="Z221" s="7"/>
    </row>
    <row r="222" spans="1:132" ht="15.75" customHeight="1">
      <c r="A222" s="285"/>
      <c r="B222" s="286"/>
      <c r="C222" s="180"/>
      <c r="D222" s="180"/>
      <c r="E222" s="182"/>
      <c r="F222" s="73" t="s">
        <v>95</v>
      </c>
      <c r="G222" s="15">
        <f t="shared" si="123"/>
        <v>0</v>
      </c>
      <c r="H222" s="15">
        <f t="shared" ref="H222:M222" si="193">H74+H110+H160</f>
        <v>0</v>
      </c>
      <c r="I222" s="15">
        <f t="shared" si="193"/>
        <v>0</v>
      </c>
      <c r="J222" s="15">
        <f t="shared" si="193"/>
        <v>0</v>
      </c>
      <c r="K222" s="15">
        <f t="shared" si="193"/>
        <v>0</v>
      </c>
      <c r="L222" s="15">
        <f t="shared" si="193"/>
        <v>0</v>
      </c>
      <c r="M222" s="15">
        <f t="shared" si="193"/>
        <v>0</v>
      </c>
      <c r="N222" s="15">
        <f t="shared" ref="N222" si="194">N74+N110+N160</f>
        <v>0</v>
      </c>
      <c r="O222" s="153"/>
      <c r="P222" s="100"/>
      <c r="Q222" s="100"/>
      <c r="R222" s="100"/>
      <c r="S222" s="100"/>
      <c r="T222" s="100"/>
      <c r="U222" s="100"/>
      <c r="V222" s="100"/>
      <c r="W222" s="100"/>
      <c r="X222" s="100"/>
    </row>
  </sheetData>
  <mergeCells count="988">
    <mergeCell ref="U71:U74"/>
    <mergeCell ref="U77:U79"/>
    <mergeCell ref="T68:T70"/>
    <mergeCell ref="U68:U70"/>
    <mergeCell ref="W136:W138"/>
    <mergeCell ref="U133:U135"/>
    <mergeCell ref="R71:R74"/>
    <mergeCell ref="Q80:Q82"/>
    <mergeCell ref="T80:T82"/>
    <mergeCell ref="S107:S110"/>
    <mergeCell ref="Q107:Q110"/>
    <mergeCell ref="V154:V156"/>
    <mergeCell ref="W154:W156"/>
    <mergeCell ref="X154:X156"/>
    <mergeCell ref="D154:D156"/>
    <mergeCell ref="E154:E156"/>
    <mergeCell ref="O154:O156"/>
    <mergeCell ref="P154:P156"/>
    <mergeCell ref="Q154:Q156"/>
    <mergeCell ref="R154:R156"/>
    <mergeCell ref="S154:S156"/>
    <mergeCell ref="T154:T156"/>
    <mergeCell ref="U154:U156"/>
    <mergeCell ref="Q59:Q61"/>
    <mergeCell ref="R59:R61"/>
    <mergeCell ref="V47:V49"/>
    <mergeCell ref="S50:S52"/>
    <mergeCell ref="V44:V46"/>
    <mergeCell ref="U59:U61"/>
    <mergeCell ref="S44:S46"/>
    <mergeCell ref="T44:T46"/>
    <mergeCell ref="U44:U46"/>
    <mergeCell ref="T56:T58"/>
    <mergeCell ref="T59:T61"/>
    <mergeCell ref="T47:T49"/>
    <mergeCell ref="S47:S49"/>
    <mergeCell ref="V59:V61"/>
    <mergeCell ref="T77:T79"/>
    <mergeCell ref="T65:T67"/>
    <mergeCell ref="S65:S67"/>
    <mergeCell ref="S71:S74"/>
    <mergeCell ref="R65:R67"/>
    <mergeCell ref="S83:S85"/>
    <mergeCell ref="R86:R91"/>
    <mergeCell ref="S95:S97"/>
    <mergeCell ref="R92:R94"/>
    <mergeCell ref="R95:R97"/>
    <mergeCell ref="D117:D123"/>
    <mergeCell ref="A80:A82"/>
    <mergeCell ref="B83:B85"/>
    <mergeCell ref="C86:C88"/>
    <mergeCell ref="K117:K121"/>
    <mergeCell ref="M117:M121"/>
    <mergeCell ref="L117:L121"/>
    <mergeCell ref="C68:C70"/>
    <mergeCell ref="D68:D70"/>
    <mergeCell ref="E68:E70"/>
    <mergeCell ref="A117:A123"/>
    <mergeCell ref="B117:B123"/>
    <mergeCell ref="A77:A79"/>
    <mergeCell ref="C77:C79"/>
    <mergeCell ref="C101:C103"/>
    <mergeCell ref="D101:D103"/>
    <mergeCell ref="E101:E103"/>
    <mergeCell ref="C98:C100"/>
    <mergeCell ref="A89:A91"/>
    <mergeCell ref="B89:B91"/>
    <mergeCell ref="C89:C91"/>
    <mergeCell ref="B86:B88"/>
    <mergeCell ref="E77:E79"/>
    <mergeCell ref="E71:E74"/>
    <mergeCell ref="S77:S79"/>
    <mergeCell ref="S62:S64"/>
    <mergeCell ref="R62:R64"/>
    <mergeCell ref="O68:O70"/>
    <mergeCell ref="Q71:Q74"/>
    <mergeCell ref="Q77:Q79"/>
    <mergeCell ref="K112:K116"/>
    <mergeCell ref="S68:S70"/>
    <mergeCell ref="R68:R70"/>
    <mergeCell ref="P62:P64"/>
    <mergeCell ref="O77:O79"/>
    <mergeCell ref="R77:R79"/>
    <mergeCell ref="P77:P79"/>
    <mergeCell ref="N112:N116"/>
    <mergeCell ref="Q62:Q64"/>
    <mergeCell ref="O86:O91"/>
    <mergeCell ref="O104:O106"/>
    <mergeCell ref="O83:O85"/>
    <mergeCell ref="R107:R110"/>
    <mergeCell ref="Q95:Q97"/>
    <mergeCell ref="P1:W2"/>
    <mergeCell ref="W207:W209"/>
    <mergeCell ref="U210:U212"/>
    <mergeCell ref="Q192:Q194"/>
    <mergeCell ref="V207:V209"/>
    <mergeCell ref="S151:S153"/>
    <mergeCell ref="R192:R194"/>
    <mergeCell ref="V192:V194"/>
    <mergeCell ref="S195:S197"/>
    <mergeCell ref="Q7:Q8"/>
    <mergeCell ref="P6:P10"/>
    <mergeCell ref="Q9:Q10"/>
    <mergeCell ref="Q112:Q116"/>
    <mergeCell ref="Q117:Q123"/>
    <mergeCell ref="U117:U123"/>
    <mergeCell ref="T117:T123"/>
    <mergeCell ref="R177:R179"/>
    <mergeCell ref="Q168:Q170"/>
    <mergeCell ref="P165:P167"/>
    <mergeCell ref="W171:W173"/>
    <mergeCell ref="P171:P173"/>
    <mergeCell ref="Q171:Q173"/>
    <mergeCell ref="U130:U132"/>
    <mergeCell ref="Q195:Q197"/>
    <mergeCell ref="D151:D153"/>
    <mergeCell ref="R165:R167"/>
    <mergeCell ref="A107:B110"/>
    <mergeCell ref="W117:W123"/>
    <mergeCell ref="E207:E209"/>
    <mergeCell ref="V210:V212"/>
    <mergeCell ref="U112:U116"/>
    <mergeCell ref="W213:W215"/>
    <mergeCell ref="W210:W212"/>
    <mergeCell ref="G112:G116"/>
    <mergeCell ref="T213:T215"/>
    <mergeCell ref="O207:O209"/>
    <mergeCell ref="P207:P209"/>
    <mergeCell ref="Q207:Q209"/>
    <mergeCell ref="R207:R209"/>
    <mergeCell ref="J112:J116"/>
    <mergeCell ref="O112:O116"/>
    <mergeCell ref="I112:I116"/>
    <mergeCell ref="L112:L116"/>
    <mergeCell ref="R157:R159"/>
    <mergeCell ref="O136:O138"/>
    <mergeCell ref="P127:P129"/>
    <mergeCell ref="R162:R164"/>
    <mergeCell ref="W192:W194"/>
    <mergeCell ref="B124:B126"/>
    <mergeCell ref="A136:A138"/>
    <mergeCell ref="A171:A173"/>
    <mergeCell ref="C151:C153"/>
    <mergeCell ref="B171:B173"/>
    <mergeCell ref="C171:C173"/>
    <mergeCell ref="A127:A129"/>
    <mergeCell ref="B133:B135"/>
    <mergeCell ref="B127:B129"/>
    <mergeCell ref="A124:A126"/>
    <mergeCell ref="B130:B132"/>
    <mergeCell ref="C124:C126"/>
    <mergeCell ref="A154:A156"/>
    <mergeCell ref="B154:B156"/>
    <mergeCell ref="C154:C156"/>
    <mergeCell ref="D127:D129"/>
    <mergeCell ref="D130:D132"/>
    <mergeCell ref="A130:A132"/>
    <mergeCell ref="A133:A135"/>
    <mergeCell ref="A162:A164"/>
    <mergeCell ref="B139:B141"/>
    <mergeCell ref="A145:A147"/>
    <mergeCell ref="A139:A141"/>
    <mergeCell ref="A142:A144"/>
    <mergeCell ref="A151:A153"/>
    <mergeCell ref="B151:B153"/>
    <mergeCell ref="A157:B159"/>
    <mergeCell ref="D162:D164"/>
    <mergeCell ref="B136:B138"/>
    <mergeCell ref="B142:B144"/>
    <mergeCell ref="C136:C138"/>
    <mergeCell ref="A148:A150"/>
    <mergeCell ref="B148:B150"/>
    <mergeCell ref="C148:C150"/>
    <mergeCell ref="D148:D150"/>
    <mergeCell ref="C145:C147"/>
    <mergeCell ref="D145:D147"/>
    <mergeCell ref="C127:C129"/>
    <mergeCell ref="D142:D144"/>
    <mergeCell ref="D124:D126"/>
    <mergeCell ref="D133:D135"/>
    <mergeCell ref="C133:C135"/>
    <mergeCell ref="D136:D138"/>
    <mergeCell ref="D139:D141"/>
    <mergeCell ref="C213:C215"/>
    <mergeCell ref="B165:B167"/>
    <mergeCell ref="A165:A167"/>
    <mergeCell ref="A161:B161"/>
    <mergeCell ref="B162:B164"/>
    <mergeCell ref="C162:C164"/>
    <mergeCell ref="C142:C144"/>
    <mergeCell ref="B210:B212"/>
    <mergeCell ref="A210:A212"/>
    <mergeCell ref="A204:A206"/>
    <mergeCell ref="B204:B206"/>
    <mergeCell ref="B195:B197"/>
    <mergeCell ref="C195:C197"/>
    <mergeCell ref="A186:A188"/>
    <mergeCell ref="B198:B200"/>
    <mergeCell ref="A180:A182"/>
    <mergeCell ref="B180:B182"/>
    <mergeCell ref="A168:A170"/>
    <mergeCell ref="A192:A194"/>
    <mergeCell ref="B183:B185"/>
    <mergeCell ref="A177:A179"/>
    <mergeCell ref="A174:A176"/>
    <mergeCell ref="B174:B176"/>
    <mergeCell ref="C117:C123"/>
    <mergeCell ref="B98:B100"/>
    <mergeCell ref="B95:B97"/>
    <mergeCell ref="A219:B222"/>
    <mergeCell ref="C130:C132"/>
    <mergeCell ref="C165:C167"/>
    <mergeCell ref="B177:B179"/>
    <mergeCell ref="B168:B170"/>
    <mergeCell ref="A183:A185"/>
    <mergeCell ref="C157:C159"/>
    <mergeCell ref="C177:C179"/>
    <mergeCell ref="B145:B147"/>
    <mergeCell ref="C139:C141"/>
    <mergeCell ref="A189:A191"/>
    <mergeCell ref="A195:A197"/>
    <mergeCell ref="C216:C218"/>
    <mergeCell ref="B186:B188"/>
    <mergeCell ref="A216:B218"/>
    <mergeCell ref="C192:C194"/>
    <mergeCell ref="B189:B191"/>
    <mergeCell ref="W157:W159"/>
    <mergeCell ref="W127:W129"/>
    <mergeCell ref="W142:W144"/>
    <mergeCell ref="W151:W153"/>
    <mergeCell ref="P151:P153"/>
    <mergeCell ref="Q151:Q153"/>
    <mergeCell ref="Q157:Q159"/>
    <mergeCell ref="Q139:Q141"/>
    <mergeCell ref="R136:R138"/>
    <mergeCell ref="Q133:Q135"/>
    <mergeCell ref="R130:R132"/>
    <mergeCell ref="R133:R135"/>
    <mergeCell ref="T133:T135"/>
    <mergeCell ref="V157:V159"/>
    <mergeCell ref="U157:U159"/>
    <mergeCell ref="T127:T129"/>
    <mergeCell ref="S127:S129"/>
    <mergeCell ref="R151:R153"/>
    <mergeCell ref="U151:U153"/>
    <mergeCell ref="S130:S132"/>
    <mergeCell ref="Q145:Q147"/>
    <mergeCell ref="U139:U141"/>
    <mergeCell ref="U136:U138"/>
    <mergeCell ref="S157:S159"/>
    <mergeCell ref="S139:S141"/>
    <mergeCell ref="T139:T141"/>
    <mergeCell ref="E151:E153"/>
    <mergeCell ref="P133:P135"/>
    <mergeCell ref="T130:T132"/>
    <mergeCell ref="T145:T147"/>
    <mergeCell ref="Q136:Q138"/>
    <mergeCell ref="E136:E138"/>
    <mergeCell ref="S145:S147"/>
    <mergeCell ref="P136:P138"/>
    <mergeCell ref="T136:T138"/>
    <mergeCell ref="S136:S138"/>
    <mergeCell ref="R148:R150"/>
    <mergeCell ref="S148:S150"/>
    <mergeCell ref="T148:T150"/>
    <mergeCell ref="T151:T153"/>
    <mergeCell ref="E139:E141"/>
    <mergeCell ref="E133:E135"/>
    <mergeCell ref="E130:E132"/>
    <mergeCell ref="O130:O132"/>
    <mergeCell ref="T142:T144"/>
    <mergeCell ref="P145:P147"/>
    <mergeCell ref="P162:P164"/>
    <mergeCell ref="O145:O147"/>
    <mergeCell ref="E162:E164"/>
    <mergeCell ref="O139:O141"/>
    <mergeCell ref="P139:P141"/>
    <mergeCell ref="Q162:Q164"/>
    <mergeCell ref="P142:P144"/>
    <mergeCell ref="Q142:Q144"/>
    <mergeCell ref="E157:E159"/>
    <mergeCell ref="E142:E144"/>
    <mergeCell ref="E148:E150"/>
    <mergeCell ref="E145:E147"/>
    <mergeCell ref="O148:O150"/>
    <mergeCell ref="P148:P150"/>
    <mergeCell ref="S162:S164"/>
    <mergeCell ref="R145:R147"/>
    <mergeCell ref="O142:O144"/>
    <mergeCell ref="O151:O153"/>
    <mergeCell ref="P174:P176"/>
    <mergeCell ref="O168:O170"/>
    <mergeCell ref="O177:O179"/>
    <mergeCell ref="O171:O173"/>
    <mergeCell ref="P157:P159"/>
    <mergeCell ref="A160:W160"/>
    <mergeCell ref="D157:D159"/>
    <mergeCell ref="O162:O164"/>
    <mergeCell ref="Q165:Q167"/>
    <mergeCell ref="T165:T167"/>
    <mergeCell ref="U168:U170"/>
    <mergeCell ref="T177:T179"/>
    <mergeCell ref="T171:T173"/>
    <mergeCell ref="U171:U173"/>
    <mergeCell ref="S165:S167"/>
    <mergeCell ref="S177:S179"/>
    <mergeCell ref="E168:E170"/>
    <mergeCell ref="P168:P170"/>
    <mergeCell ref="P177:P179"/>
    <mergeCell ref="Q177:Q179"/>
    <mergeCell ref="R171:R173"/>
    <mergeCell ref="S171:S173"/>
    <mergeCell ref="O157:O159"/>
    <mergeCell ref="Q130:Q132"/>
    <mergeCell ref="P86:P91"/>
    <mergeCell ref="O117:O123"/>
    <mergeCell ref="O124:O126"/>
    <mergeCell ref="P92:P94"/>
    <mergeCell ref="Q124:Q126"/>
    <mergeCell ref="P130:P132"/>
    <mergeCell ref="H112:H116"/>
    <mergeCell ref="O127:O129"/>
    <mergeCell ref="P124:P126"/>
    <mergeCell ref="O95:O97"/>
    <mergeCell ref="O92:O94"/>
    <mergeCell ref="H117:H121"/>
    <mergeCell ref="J117:J121"/>
    <mergeCell ref="I117:I121"/>
    <mergeCell ref="S124:S126"/>
    <mergeCell ref="U124:U126"/>
    <mergeCell ref="T95:T97"/>
    <mergeCell ref="T124:T126"/>
    <mergeCell ref="E117:E123"/>
    <mergeCell ref="E124:E126"/>
    <mergeCell ref="F117:F121"/>
    <mergeCell ref="E127:E129"/>
    <mergeCell ref="F112:F116"/>
    <mergeCell ref="M112:M116"/>
    <mergeCell ref="N117:N121"/>
    <mergeCell ref="G117:G121"/>
    <mergeCell ref="R117:R123"/>
    <mergeCell ref="T112:T116"/>
    <mergeCell ref="A65:A67"/>
    <mergeCell ref="P65:P67"/>
    <mergeCell ref="Q65:Q67"/>
    <mergeCell ref="O71:O74"/>
    <mergeCell ref="D112:D116"/>
    <mergeCell ref="A111:T111"/>
    <mergeCell ref="E107:E110"/>
    <mergeCell ref="P101:P103"/>
    <mergeCell ref="P98:P100"/>
    <mergeCell ref="T83:T85"/>
    <mergeCell ref="S80:S82"/>
    <mergeCell ref="P71:P74"/>
    <mergeCell ref="T71:T74"/>
    <mergeCell ref="A112:B116"/>
    <mergeCell ref="A92:A94"/>
    <mergeCell ref="B92:B94"/>
    <mergeCell ref="C92:C94"/>
    <mergeCell ref="A95:A97"/>
    <mergeCell ref="A101:A103"/>
    <mergeCell ref="B101:B103"/>
    <mergeCell ref="C65:C67"/>
    <mergeCell ref="D65:D67"/>
    <mergeCell ref="R83:R85"/>
    <mergeCell ref="R80:R82"/>
    <mergeCell ref="A20:A22"/>
    <mergeCell ref="U20:U22"/>
    <mergeCell ref="T20:T22"/>
    <mergeCell ref="Q20:Q22"/>
    <mergeCell ref="G7:G8"/>
    <mergeCell ref="C16:C19"/>
    <mergeCell ref="D16:D19"/>
    <mergeCell ref="H7:M7"/>
    <mergeCell ref="A12:B12"/>
    <mergeCell ref="A16:A19"/>
    <mergeCell ref="Q16:Q19"/>
    <mergeCell ref="O6:O10"/>
    <mergeCell ref="D6:D10"/>
    <mergeCell ref="C6:C10"/>
    <mergeCell ref="F6:F10"/>
    <mergeCell ref="E5:E10"/>
    <mergeCell ref="G9:G10"/>
    <mergeCell ref="B5:B10"/>
    <mergeCell ref="R20:R22"/>
    <mergeCell ref="B20:B22"/>
    <mergeCell ref="C20:C22"/>
    <mergeCell ref="D20:D22"/>
    <mergeCell ref="E20:E22"/>
    <mergeCell ref="O20:O22"/>
    <mergeCell ref="W16:W19"/>
    <mergeCell ref="R7:W7"/>
    <mergeCell ref="T16:T19"/>
    <mergeCell ref="A14:W14"/>
    <mergeCell ref="U16:U19"/>
    <mergeCell ref="A5:A10"/>
    <mergeCell ref="R16:R19"/>
    <mergeCell ref="S16:S19"/>
    <mergeCell ref="A15:B15"/>
    <mergeCell ref="A13:B13"/>
    <mergeCell ref="O16:O19"/>
    <mergeCell ref="P16:P19"/>
    <mergeCell ref="E16:E19"/>
    <mergeCell ref="B16:B19"/>
    <mergeCell ref="V16:V19"/>
    <mergeCell ref="C5:D5"/>
    <mergeCell ref="F5:N5"/>
    <mergeCell ref="G6:N6"/>
    <mergeCell ref="H9:N9"/>
    <mergeCell ref="C23:C25"/>
    <mergeCell ref="C59:C61"/>
    <mergeCell ref="R23:R25"/>
    <mergeCell ref="P59:P61"/>
    <mergeCell ref="Q32:Q34"/>
    <mergeCell ref="W32:W34"/>
    <mergeCell ref="W59:W61"/>
    <mergeCell ref="E41:E43"/>
    <mergeCell ref="O41:O43"/>
    <mergeCell ref="P41:P43"/>
    <mergeCell ref="D56:D58"/>
    <mergeCell ref="O56:O58"/>
    <mergeCell ref="P56:P58"/>
    <mergeCell ref="C47:C49"/>
    <mergeCell ref="D47:D49"/>
    <mergeCell ref="C44:C46"/>
    <mergeCell ref="D44:D46"/>
    <mergeCell ref="C50:C52"/>
    <mergeCell ref="W41:W43"/>
    <mergeCell ref="T41:T43"/>
    <mergeCell ref="U41:U43"/>
    <mergeCell ref="V41:V43"/>
    <mergeCell ref="U50:U52"/>
    <mergeCell ref="V50:V52"/>
    <mergeCell ref="B38:B40"/>
    <mergeCell ref="C38:C40"/>
    <mergeCell ref="A56:A58"/>
    <mergeCell ref="B56:B58"/>
    <mergeCell ref="C56:C58"/>
    <mergeCell ref="C29:C31"/>
    <mergeCell ref="A38:A40"/>
    <mergeCell ref="C32:C34"/>
    <mergeCell ref="E32:E34"/>
    <mergeCell ref="A44:A46"/>
    <mergeCell ref="A41:A43"/>
    <mergeCell ref="E38:E40"/>
    <mergeCell ref="W20:W22"/>
    <mergeCell ref="V20:V22"/>
    <mergeCell ref="P20:P22"/>
    <mergeCell ref="S20:S22"/>
    <mergeCell ref="Q56:Q58"/>
    <mergeCell ref="D32:D34"/>
    <mergeCell ref="Q41:Q43"/>
    <mergeCell ref="R41:R43"/>
    <mergeCell ref="E29:E31"/>
    <mergeCell ref="W23:W25"/>
    <mergeCell ref="U23:U25"/>
    <mergeCell ref="T23:T25"/>
    <mergeCell ref="S23:S25"/>
    <mergeCell ref="Q23:Q25"/>
    <mergeCell ref="E26:E28"/>
    <mergeCell ref="W50:W52"/>
    <mergeCell ref="W47:W49"/>
    <mergeCell ref="W53:W55"/>
    <mergeCell ref="Q44:Q46"/>
    <mergeCell ref="R44:R46"/>
    <mergeCell ref="D50:D52"/>
    <mergeCell ref="A47:A49"/>
    <mergeCell ref="E44:E46"/>
    <mergeCell ref="E50:E52"/>
    <mergeCell ref="O50:O52"/>
    <mergeCell ref="P50:P52"/>
    <mergeCell ref="Q50:Q52"/>
    <mergeCell ref="R50:R52"/>
    <mergeCell ref="P47:P49"/>
    <mergeCell ref="Q47:Q49"/>
    <mergeCell ref="R47:R49"/>
    <mergeCell ref="E47:E49"/>
    <mergeCell ref="O47:O49"/>
    <mergeCell ref="B47:B49"/>
    <mergeCell ref="B44:B46"/>
    <mergeCell ref="A50:A52"/>
    <mergeCell ref="B50:B52"/>
    <mergeCell ref="O35:O37"/>
    <mergeCell ref="R32:R34"/>
    <mergeCell ref="S41:S43"/>
    <mergeCell ref="W80:W82"/>
    <mergeCell ref="A76:B76"/>
    <mergeCell ref="P35:P37"/>
    <mergeCell ref="C41:C43"/>
    <mergeCell ref="D41:D43"/>
    <mergeCell ref="B62:B64"/>
    <mergeCell ref="C71:C74"/>
    <mergeCell ref="A71:B74"/>
    <mergeCell ref="P38:P40"/>
    <mergeCell ref="P44:P46"/>
    <mergeCell ref="E59:E61"/>
    <mergeCell ref="D71:D74"/>
    <mergeCell ref="P23:P34"/>
    <mergeCell ref="O38:O40"/>
    <mergeCell ref="E35:E37"/>
    <mergeCell ref="Q35:Q37"/>
    <mergeCell ref="Q29:Q31"/>
    <mergeCell ref="S32:S34"/>
    <mergeCell ref="W62:W64"/>
    <mergeCell ref="U65:U67"/>
    <mergeCell ref="Q38:Q40"/>
    <mergeCell ref="B23:B25"/>
    <mergeCell ref="A26:A28"/>
    <mergeCell ref="A23:A25"/>
    <mergeCell ref="D26:D28"/>
    <mergeCell ref="B26:B28"/>
    <mergeCell ref="C26:C28"/>
    <mergeCell ref="A32:A34"/>
    <mergeCell ref="B29:B31"/>
    <mergeCell ref="B65:B67"/>
    <mergeCell ref="D23:D25"/>
    <mergeCell ref="A59:A61"/>
    <mergeCell ref="D59:D61"/>
    <mergeCell ref="C35:C37"/>
    <mergeCell ref="D35:D37"/>
    <mergeCell ref="A53:A55"/>
    <mergeCell ref="B53:B55"/>
    <mergeCell ref="C53:C55"/>
    <mergeCell ref="D53:D55"/>
    <mergeCell ref="D29:D31"/>
    <mergeCell ref="B41:B43"/>
    <mergeCell ref="A35:A37"/>
    <mergeCell ref="B35:B37"/>
    <mergeCell ref="B32:B34"/>
    <mergeCell ref="A29:A31"/>
    <mergeCell ref="C180:C182"/>
    <mergeCell ref="A68:A70"/>
    <mergeCell ref="B68:B70"/>
    <mergeCell ref="B80:B82"/>
    <mergeCell ref="D38:D40"/>
    <mergeCell ref="E56:E58"/>
    <mergeCell ref="C80:C82"/>
    <mergeCell ref="O44:O46"/>
    <mergeCell ref="D77:D79"/>
    <mergeCell ref="A83:A85"/>
    <mergeCell ref="B77:B79"/>
    <mergeCell ref="D80:D82"/>
    <mergeCell ref="O80:O82"/>
    <mergeCell ref="E83:E85"/>
    <mergeCell ref="E80:E82"/>
    <mergeCell ref="D83:D85"/>
    <mergeCell ref="B59:B61"/>
    <mergeCell ref="A62:A64"/>
    <mergeCell ref="D62:D64"/>
    <mergeCell ref="C62:C64"/>
    <mergeCell ref="E62:E64"/>
    <mergeCell ref="O62:O64"/>
    <mergeCell ref="A75:W75"/>
    <mergeCell ref="W68:W70"/>
    <mergeCell ref="E65:E67"/>
    <mergeCell ref="P80:P82"/>
    <mergeCell ref="O65:O67"/>
    <mergeCell ref="S59:S61"/>
    <mergeCell ref="P68:P70"/>
    <mergeCell ref="Q68:Q70"/>
    <mergeCell ref="O59:O61"/>
    <mergeCell ref="C112:C116"/>
    <mergeCell ref="E112:E116"/>
    <mergeCell ref="E98:E100"/>
    <mergeCell ref="C83:C85"/>
    <mergeCell ref="R112:R116"/>
    <mergeCell ref="Q83:Q85"/>
    <mergeCell ref="E86:E88"/>
    <mergeCell ref="C95:C97"/>
    <mergeCell ref="D95:D97"/>
    <mergeCell ref="O107:O110"/>
    <mergeCell ref="Q98:Q100"/>
    <mergeCell ref="D86:D88"/>
    <mergeCell ref="Q92:Q94"/>
    <mergeCell ref="Q104:Q106"/>
    <mergeCell ref="R104:R106"/>
    <mergeCell ref="P112:P116"/>
    <mergeCell ref="P95:P97"/>
    <mergeCell ref="O204:O206"/>
    <mergeCell ref="O198:O200"/>
    <mergeCell ref="R98:R100"/>
    <mergeCell ref="A98:A100"/>
    <mergeCell ref="O165:O167"/>
    <mergeCell ref="E171:E173"/>
    <mergeCell ref="C189:C191"/>
    <mergeCell ref="D189:D191"/>
    <mergeCell ref="E186:E188"/>
    <mergeCell ref="D165:D167"/>
    <mergeCell ref="D171:D173"/>
    <mergeCell ref="O186:O188"/>
    <mergeCell ref="O183:O185"/>
    <mergeCell ref="E189:E191"/>
    <mergeCell ref="E183:E185"/>
    <mergeCell ref="C168:C170"/>
    <mergeCell ref="C174:C176"/>
    <mergeCell ref="D174:D176"/>
    <mergeCell ref="E177:E179"/>
    <mergeCell ref="C183:C185"/>
    <mergeCell ref="C186:C188"/>
    <mergeCell ref="D186:D188"/>
    <mergeCell ref="E165:E167"/>
    <mergeCell ref="D168:D170"/>
    <mergeCell ref="A207:A209"/>
    <mergeCell ref="C219:C222"/>
    <mergeCell ref="D210:D212"/>
    <mergeCell ref="A198:A200"/>
    <mergeCell ref="E216:E218"/>
    <mergeCell ref="C198:C200"/>
    <mergeCell ref="D198:D200"/>
    <mergeCell ref="E198:E200"/>
    <mergeCell ref="A201:A203"/>
    <mergeCell ref="B207:B209"/>
    <mergeCell ref="C207:C209"/>
    <mergeCell ref="D216:D218"/>
    <mergeCell ref="D213:D215"/>
    <mergeCell ref="E213:E215"/>
    <mergeCell ref="E210:E212"/>
    <mergeCell ref="D207:D209"/>
    <mergeCell ref="A213:A215"/>
    <mergeCell ref="B192:B194"/>
    <mergeCell ref="D219:D222"/>
    <mergeCell ref="E219:E222"/>
    <mergeCell ref="B213:B215"/>
    <mergeCell ref="B201:B203"/>
    <mergeCell ref="C201:C203"/>
    <mergeCell ref="D201:D203"/>
    <mergeCell ref="E201:E203"/>
    <mergeCell ref="C204:C206"/>
    <mergeCell ref="D204:D206"/>
    <mergeCell ref="E204:E206"/>
    <mergeCell ref="C210:C212"/>
    <mergeCell ref="D192:D194"/>
    <mergeCell ref="E192:E194"/>
    <mergeCell ref="D195:D197"/>
    <mergeCell ref="E195:E197"/>
    <mergeCell ref="O219:O222"/>
    <mergeCell ref="T219:T222"/>
    <mergeCell ref="U219:U222"/>
    <mergeCell ref="T216:T218"/>
    <mergeCell ref="U216:U218"/>
    <mergeCell ref="U213:U215"/>
    <mergeCell ref="O210:O212"/>
    <mergeCell ref="O216:O218"/>
    <mergeCell ref="S207:S209"/>
    <mergeCell ref="R216:R218"/>
    <mergeCell ref="R210:R212"/>
    <mergeCell ref="P210:P212"/>
    <mergeCell ref="Q210:Q212"/>
    <mergeCell ref="S219:S222"/>
    <mergeCell ref="Q213:Q215"/>
    <mergeCell ref="R213:R215"/>
    <mergeCell ref="S213:S215"/>
    <mergeCell ref="S210:S212"/>
    <mergeCell ref="S216:S218"/>
    <mergeCell ref="P213:P215"/>
    <mergeCell ref="R219:R222"/>
    <mergeCell ref="P216:P218"/>
    <mergeCell ref="O213:O215"/>
    <mergeCell ref="T207:T209"/>
    <mergeCell ref="Q216:Q218"/>
    <mergeCell ref="Q219:Q222"/>
    <mergeCell ref="P219:P222"/>
    <mergeCell ref="R186:R188"/>
    <mergeCell ref="T186:T188"/>
    <mergeCell ref="T180:T182"/>
    <mergeCell ref="U180:U182"/>
    <mergeCell ref="R168:R170"/>
    <mergeCell ref="S198:S200"/>
    <mergeCell ref="T198:T200"/>
    <mergeCell ref="R180:R182"/>
    <mergeCell ref="S180:S182"/>
    <mergeCell ref="T210:T212"/>
    <mergeCell ref="S168:S170"/>
    <mergeCell ref="P204:P206"/>
    <mergeCell ref="Q204:Q206"/>
    <mergeCell ref="R204:R206"/>
    <mergeCell ref="S204:S206"/>
    <mergeCell ref="T204:T206"/>
    <mergeCell ref="R201:R203"/>
    <mergeCell ref="S201:S203"/>
    <mergeCell ref="T201:T203"/>
    <mergeCell ref="U201:U203"/>
    <mergeCell ref="P180:P182"/>
    <mergeCell ref="W219:W222"/>
    <mergeCell ref="U162:U164"/>
    <mergeCell ref="W216:W218"/>
    <mergeCell ref="V186:V188"/>
    <mergeCell ref="U177:U179"/>
    <mergeCell ref="U165:U167"/>
    <mergeCell ref="W189:W191"/>
    <mergeCell ref="W183:W185"/>
    <mergeCell ref="W186:W188"/>
    <mergeCell ref="U189:U191"/>
    <mergeCell ref="V165:V167"/>
    <mergeCell ref="V168:V170"/>
    <mergeCell ref="U198:U200"/>
    <mergeCell ref="W180:W182"/>
    <mergeCell ref="W204:W206"/>
    <mergeCell ref="U207:U209"/>
    <mergeCell ref="U186:U188"/>
    <mergeCell ref="U183:U185"/>
    <mergeCell ref="V219:V222"/>
    <mergeCell ref="V216:V218"/>
    <mergeCell ref="V183:V185"/>
    <mergeCell ref="V213:V215"/>
    <mergeCell ref="W195:W197"/>
    <mergeCell ref="V162:V164"/>
    <mergeCell ref="O195:O197"/>
    <mergeCell ref="O192:O194"/>
    <mergeCell ref="D177:D179"/>
    <mergeCell ref="D183:D185"/>
    <mergeCell ref="R195:R197"/>
    <mergeCell ref="P195:P197"/>
    <mergeCell ref="T195:T197"/>
    <mergeCell ref="U195:U197"/>
    <mergeCell ref="O180:O182"/>
    <mergeCell ref="S192:S194"/>
    <mergeCell ref="U192:U194"/>
    <mergeCell ref="T192:T194"/>
    <mergeCell ref="P192:P194"/>
    <mergeCell ref="P189:P191"/>
    <mergeCell ref="S186:S188"/>
    <mergeCell ref="E180:E182"/>
    <mergeCell ref="O189:O191"/>
    <mergeCell ref="Q180:Q182"/>
    <mergeCell ref="Q186:Q188"/>
    <mergeCell ref="T189:T191"/>
    <mergeCell ref="S183:S185"/>
    <mergeCell ref="P183:P185"/>
    <mergeCell ref="Q183:Q185"/>
    <mergeCell ref="R189:R191"/>
    <mergeCell ref="S104:S106"/>
    <mergeCell ref="V83:V85"/>
    <mergeCell ref="D180:D182"/>
    <mergeCell ref="E174:E176"/>
    <mergeCell ref="Q174:Q176"/>
    <mergeCell ref="R174:R176"/>
    <mergeCell ref="S174:S176"/>
    <mergeCell ref="T174:T176"/>
    <mergeCell ref="U174:U176"/>
    <mergeCell ref="O174:O176"/>
    <mergeCell ref="P83:P85"/>
    <mergeCell ref="R124:R126"/>
    <mergeCell ref="Q127:Q129"/>
    <mergeCell ref="T104:T106"/>
    <mergeCell ref="P117:P123"/>
    <mergeCell ref="V117:V123"/>
    <mergeCell ref="V127:V129"/>
    <mergeCell ref="U127:U129"/>
    <mergeCell ref="V112:V116"/>
    <mergeCell ref="U107:U110"/>
    <mergeCell ref="R127:R129"/>
    <mergeCell ref="P107:P110"/>
    <mergeCell ref="S112:S116"/>
    <mergeCell ref="V95:V97"/>
    <mergeCell ref="W77:W79"/>
    <mergeCell ref="W107:W110"/>
    <mergeCell ref="W124:W126"/>
    <mergeCell ref="W71:W74"/>
    <mergeCell ref="V68:V70"/>
    <mergeCell ref="V65:V67"/>
    <mergeCell ref="V62:V64"/>
    <mergeCell ref="V77:V79"/>
    <mergeCell ref="V71:V74"/>
    <mergeCell ref="W83:W85"/>
    <mergeCell ref="W65:W67"/>
    <mergeCell ref="W168:W170"/>
    <mergeCell ref="V177:V179"/>
    <mergeCell ref="T98:T100"/>
    <mergeCell ref="T92:T94"/>
    <mergeCell ref="U95:U97"/>
    <mergeCell ref="W112:W116"/>
    <mergeCell ref="W98:W100"/>
    <mergeCell ref="T168:T170"/>
    <mergeCell ref="V171:V173"/>
    <mergeCell ref="W174:W176"/>
    <mergeCell ref="W165:W167"/>
    <mergeCell ref="T162:T164"/>
    <mergeCell ref="V151:V153"/>
    <mergeCell ref="V142:V144"/>
    <mergeCell ref="V148:V150"/>
    <mergeCell ref="V133:V135"/>
    <mergeCell ref="V130:V132"/>
    <mergeCell ref="T157:T159"/>
    <mergeCell ref="V124:V126"/>
    <mergeCell ref="T107:T110"/>
    <mergeCell ref="U104:U106"/>
    <mergeCell ref="W104:W106"/>
    <mergeCell ref="V139:V141"/>
    <mergeCell ref="W162:W164"/>
    <mergeCell ref="W198:W200"/>
    <mergeCell ref="P198:P200"/>
    <mergeCell ref="Q198:Q200"/>
    <mergeCell ref="R198:R200"/>
    <mergeCell ref="T183:T185"/>
    <mergeCell ref="R183:R185"/>
    <mergeCell ref="V198:V200"/>
    <mergeCell ref="V180:V182"/>
    <mergeCell ref="V174:V176"/>
    <mergeCell ref="V195:V197"/>
    <mergeCell ref="V189:V191"/>
    <mergeCell ref="P186:P188"/>
    <mergeCell ref="W177:W179"/>
    <mergeCell ref="S189:S191"/>
    <mergeCell ref="Q189:Q191"/>
    <mergeCell ref="V23:V25"/>
    <mergeCell ref="S38:S40"/>
    <mergeCell ref="V32:V34"/>
    <mergeCell ref="E23:E25"/>
    <mergeCell ref="R26:R28"/>
    <mergeCell ref="S26:S28"/>
    <mergeCell ref="T26:T28"/>
    <mergeCell ref="C107:C110"/>
    <mergeCell ref="E92:E94"/>
    <mergeCell ref="D107:D110"/>
    <mergeCell ref="V92:V94"/>
    <mergeCell ref="V80:V82"/>
    <mergeCell ref="U80:U82"/>
    <mergeCell ref="U62:U64"/>
    <mergeCell ref="T62:T64"/>
    <mergeCell ref="Q26:Q28"/>
    <mergeCell ref="U26:U28"/>
    <mergeCell ref="T38:T40"/>
    <mergeCell ref="V35:V37"/>
    <mergeCell ref="U38:U40"/>
    <mergeCell ref="V38:V40"/>
    <mergeCell ref="O23:O34"/>
    <mergeCell ref="T32:T34"/>
    <mergeCell ref="U83:U85"/>
    <mergeCell ref="A86:A88"/>
    <mergeCell ref="E95:E97"/>
    <mergeCell ref="D98:D100"/>
    <mergeCell ref="D89:D91"/>
    <mergeCell ref="A104:A106"/>
    <mergeCell ref="B104:B106"/>
    <mergeCell ref="C104:C106"/>
    <mergeCell ref="D104:D106"/>
    <mergeCell ref="E104:E106"/>
    <mergeCell ref="D92:D94"/>
    <mergeCell ref="E89:E91"/>
    <mergeCell ref="W26:W28"/>
    <mergeCell ref="R29:R31"/>
    <mergeCell ref="S29:S31"/>
    <mergeCell ref="T29:T31"/>
    <mergeCell ref="U29:U31"/>
    <mergeCell ref="V29:V31"/>
    <mergeCell ref="W29:W31"/>
    <mergeCell ref="R56:R58"/>
    <mergeCell ref="S56:S58"/>
    <mergeCell ref="W44:W46"/>
    <mergeCell ref="U56:U58"/>
    <mergeCell ref="V56:V58"/>
    <mergeCell ref="W56:W58"/>
    <mergeCell ref="W35:W37"/>
    <mergeCell ref="R35:R37"/>
    <mergeCell ref="S35:S37"/>
    <mergeCell ref="T35:T37"/>
    <mergeCell ref="U35:U37"/>
    <mergeCell ref="R38:R40"/>
    <mergeCell ref="W38:W40"/>
    <mergeCell ref="U32:U34"/>
    <mergeCell ref="U47:U49"/>
    <mergeCell ref="T50:T52"/>
    <mergeCell ref="V26:V28"/>
    <mergeCell ref="U148:U150"/>
    <mergeCell ref="T101:T103"/>
    <mergeCell ref="U101:U103"/>
    <mergeCell ref="R142:R144"/>
    <mergeCell ref="S142:S144"/>
    <mergeCell ref="R139:R141"/>
    <mergeCell ref="U142:U144"/>
    <mergeCell ref="S133:S135"/>
    <mergeCell ref="W92:W94"/>
    <mergeCell ref="U98:U100"/>
    <mergeCell ref="V98:V100"/>
    <mergeCell ref="W148:W150"/>
    <mergeCell ref="W95:W97"/>
    <mergeCell ref="W145:W147"/>
    <mergeCell ref="W139:W141"/>
    <mergeCell ref="W130:W132"/>
    <mergeCell ref="W133:W135"/>
    <mergeCell ref="U145:U147"/>
    <mergeCell ref="V145:V147"/>
    <mergeCell ref="V107:V110"/>
    <mergeCell ref="V104:V106"/>
    <mergeCell ref="V136:V138"/>
    <mergeCell ref="U92:U94"/>
    <mergeCell ref="S92:S94"/>
    <mergeCell ref="V201:V203"/>
    <mergeCell ref="U204:U206"/>
    <mergeCell ref="V204:V206"/>
    <mergeCell ref="Q201:Q203"/>
    <mergeCell ref="V86:V91"/>
    <mergeCell ref="W86:W91"/>
    <mergeCell ref="V101:V103"/>
    <mergeCell ref="W101:W103"/>
    <mergeCell ref="O98:O103"/>
    <mergeCell ref="Q101:Q103"/>
    <mergeCell ref="R101:R103"/>
    <mergeCell ref="S101:S103"/>
    <mergeCell ref="Q86:Q91"/>
    <mergeCell ref="W201:W203"/>
    <mergeCell ref="S86:S91"/>
    <mergeCell ref="T86:T91"/>
    <mergeCell ref="O201:O203"/>
    <mergeCell ref="P201:P203"/>
    <mergeCell ref="U86:U91"/>
    <mergeCell ref="S98:S100"/>
    <mergeCell ref="Q148:Q150"/>
    <mergeCell ref="O133:O135"/>
    <mergeCell ref="S117:S123"/>
    <mergeCell ref="P104:P106"/>
    <mergeCell ref="X16:X19"/>
    <mergeCell ref="X20:X22"/>
    <mergeCell ref="X23:X25"/>
    <mergeCell ref="X26:X28"/>
    <mergeCell ref="X29:X31"/>
    <mergeCell ref="X32:X34"/>
    <mergeCell ref="X35:X37"/>
    <mergeCell ref="X38:X40"/>
    <mergeCell ref="X41:X43"/>
    <mergeCell ref="X44:X46"/>
    <mergeCell ref="X47:X49"/>
    <mergeCell ref="X50:X52"/>
    <mergeCell ref="X56:X58"/>
    <mergeCell ref="X59:X61"/>
    <mergeCell ref="X62:X64"/>
    <mergeCell ref="X65:X67"/>
    <mergeCell ref="X68:X70"/>
    <mergeCell ref="X71:X74"/>
    <mergeCell ref="X53:X55"/>
    <mergeCell ref="X77:X79"/>
    <mergeCell ref="X80:X82"/>
    <mergeCell ref="X83:X85"/>
    <mergeCell ref="X86:X91"/>
    <mergeCell ref="X92:X94"/>
    <mergeCell ref="X95:X97"/>
    <mergeCell ref="X98:X100"/>
    <mergeCell ref="X101:X103"/>
    <mergeCell ref="X104:X106"/>
    <mergeCell ref="X107:X110"/>
    <mergeCell ref="X112:X116"/>
    <mergeCell ref="X168:X170"/>
    <mergeCell ref="X171:X173"/>
    <mergeCell ref="X174:X176"/>
    <mergeCell ref="X177:X179"/>
    <mergeCell ref="X117:X123"/>
    <mergeCell ref="X124:X126"/>
    <mergeCell ref="X127:X129"/>
    <mergeCell ref="X130:X132"/>
    <mergeCell ref="X133:X135"/>
    <mergeCell ref="X136:X138"/>
    <mergeCell ref="X139:X141"/>
    <mergeCell ref="X142:X144"/>
    <mergeCell ref="X145:X147"/>
    <mergeCell ref="X207:X209"/>
    <mergeCell ref="X210:X212"/>
    <mergeCell ref="X213:X215"/>
    <mergeCell ref="X216:X218"/>
    <mergeCell ref="X219:X222"/>
    <mergeCell ref="A3:X3"/>
    <mergeCell ref="A4:X4"/>
    <mergeCell ref="O5:X5"/>
    <mergeCell ref="Q6:X6"/>
    <mergeCell ref="R9:X9"/>
    <mergeCell ref="X180:X182"/>
    <mergeCell ref="X183:X185"/>
    <mergeCell ref="X186:X188"/>
    <mergeCell ref="X189:X191"/>
    <mergeCell ref="X192:X194"/>
    <mergeCell ref="X195:X197"/>
    <mergeCell ref="X198:X200"/>
    <mergeCell ref="X201:X203"/>
    <mergeCell ref="X204:X206"/>
    <mergeCell ref="X148:X150"/>
    <mergeCell ref="X151:X153"/>
    <mergeCell ref="X157:X159"/>
    <mergeCell ref="X162:X164"/>
    <mergeCell ref="X165:X167"/>
    <mergeCell ref="E53:E55"/>
    <mergeCell ref="O53:O55"/>
    <mergeCell ref="P53:P55"/>
    <mergeCell ref="Q53:Q55"/>
    <mergeCell ref="R53:R55"/>
    <mergeCell ref="S53:S55"/>
    <mergeCell ref="T53:T55"/>
    <mergeCell ref="U53:U55"/>
    <mergeCell ref="V53:V55"/>
  </mergeCells>
  <phoneticPr fontId="22" type="noConversion"/>
  <printOptions horizontalCentered="1"/>
  <pageMargins left="0.11811023622047245" right="0.11811023622047245" top="0.59055118110236227" bottom="0.74803149606299213" header="0.51181102362204722" footer="0.51181102362204722"/>
  <pageSetup paperSize="9" scale="42" firstPageNumber="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2024-03-28T10:45:15Z</cp:lastPrinted>
  <dcterms:created xsi:type="dcterms:W3CDTF">2014-08-12T04:17:17Z</dcterms:created>
  <dcterms:modified xsi:type="dcterms:W3CDTF">2024-07-31T09:55:26Z</dcterms:modified>
</cp:coreProperties>
</file>