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9195" yWindow="-15" windowWidth="11610" windowHeight="9735" tabRatio="446"/>
  </bookViews>
  <sheets>
    <sheet name="Лист1" sheetId="1" r:id="rId1"/>
  </sheets>
  <definedNames>
    <definedName name="_xlnm._FilterDatabase" localSheetId="0" hidden="1">Лист1!$A$15:$EB$15</definedName>
  </definedNames>
  <calcPr calcId="125725"/>
  <fileRecoveryPr autoRecover="0"/>
</workbook>
</file>

<file path=xl/calcChain.xml><?xml version="1.0" encoding="utf-8"?>
<calcChain xmlns="http://schemas.openxmlformats.org/spreadsheetml/2006/main">
  <c r="M52" i="1"/>
  <c r="L52"/>
  <c r="K52"/>
  <c r="K34"/>
  <c r="K22" s="1"/>
  <c r="N27"/>
  <c r="M27"/>
  <c r="L27"/>
  <c r="K27"/>
  <c r="N24"/>
  <c r="M24"/>
  <c r="M23" s="1"/>
  <c r="L24"/>
  <c r="K24"/>
  <c r="K21" s="1"/>
  <c r="N92"/>
  <c r="N216"/>
  <c r="N207"/>
  <c r="N206"/>
  <c r="N203" s="1"/>
  <c r="N205"/>
  <c r="N202" s="1"/>
  <c r="N198"/>
  <c r="N195"/>
  <c r="N192"/>
  <c r="N189"/>
  <c r="N186"/>
  <c r="N183"/>
  <c r="N182"/>
  <c r="N179" s="1"/>
  <c r="N181"/>
  <c r="N178" s="1"/>
  <c r="N177" s="1"/>
  <c r="N174"/>
  <c r="N171"/>
  <c r="N168"/>
  <c r="N167"/>
  <c r="N166"/>
  <c r="N165" s="1"/>
  <c r="N162"/>
  <c r="N161"/>
  <c r="N158" s="1"/>
  <c r="N160"/>
  <c r="N152"/>
  <c r="N151" s="1"/>
  <c r="N148"/>
  <c r="N145"/>
  <c r="N142"/>
  <c r="N139"/>
  <c r="N136"/>
  <c r="N133"/>
  <c r="N130"/>
  <c r="N127"/>
  <c r="N124"/>
  <c r="N123"/>
  <c r="N120" s="1"/>
  <c r="N122"/>
  <c r="N119" s="1"/>
  <c r="N101"/>
  <c r="N98"/>
  <c r="N95"/>
  <c r="N91"/>
  <c r="N90"/>
  <c r="N86"/>
  <c r="N83"/>
  <c r="N80"/>
  <c r="N79"/>
  <c r="N76" s="1"/>
  <c r="N78"/>
  <c r="N77" s="1"/>
  <c r="N65"/>
  <c r="N62"/>
  <c r="N59"/>
  <c r="N58"/>
  <c r="N57"/>
  <c r="N56" s="1"/>
  <c r="N55"/>
  <c r="N50"/>
  <c r="N47"/>
  <c r="N44"/>
  <c r="N41"/>
  <c r="N38"/>
  <c r="N35"/>
  <c r="N32"/>
  <c r="N29"/>
  <c r="N26"/>
  <c r="N23"/>
  <c r="N22"/>
  <c r="N70" s="1"/>
  <c r="N21"/>
  <c r="N17" s="1"/>
  <c r="L32"/>
  <c r="K26"/>
  <c r="L50"/>
  <c r="L23"/>
  <c r="M91"/>
  <c r="L91"/>
  <c r="M90"/>
  <c r="L90"/>
  <c r="K91"/>
  <c r="K90"/>
  <c r="G103"/>
  <c r="G102"/>
  <c r="M101"/>
  <c r="L101"/>
  <c r="K101"/>
  <c r="J101"/>
  <c r="I101"/>
  <c r="H101"/>
  <c r="M122"/>
  <c r="L122"/>
  <c r="L119" s="1"/>
  <c r="K122"/>
  <c r="L152"/>
  <c r="L151" s="1"/>
  <c r="M166"/>
  <c r="L166"/>
  <c r="K166"/>
  <c r="J152"/>
  <c r="K95"/>
  <c r="G67"/>
  <c r="J66"/>
  <c r="G66" s="1"/>
  <c r="M65"/>
  <c r="L65"/>
  <c r="K65"/>
  <c r="I65"/>
  <c r="H65"/>
  <c r="G64"/>
  <c r="J63"/>
  <c r="G63" s="1"/>
  <c r="M62"/>
  <c r="L62"/>
  <c r="K62"/>
  <c r="I62"/>
  <c r="H62"/>
  <c r="G61"/>
  <c r="G60"/>
  <c r="M59"/>
  <c r="L59"/>
  <c r="K59"/>
  <c r="J59"/>
  <c r="I59"/>
  <c r="H59"/>
  <c r="J22"/>
  <c r="J21"/>
  <c r="J17" s="1"/>
  <c r="G51"/>
  <c r="M50"/>
  <c r="J50"/>
  <c r="I50"/>
  <c r="H50"/>
  <c r="G49"/>
  <c r="G48"/>
  <c r="M47"/>
  <c r="L47"/>
  <c r="K47"/>
  <c r="J47"/>
  <c r="H47"/>
  <c r="I46"/>
  <c r="G46" s="1"/>
  <c r="G45"/>
  <c r="M44"/>
  <c r="L44"/>
  <c r="K44"/>
  <c r="J44"/>
  <c r="H44"/>
  <c r="G43"/>
  <c r="G42"/>
  <c r="M41"/>
  <c r="L41"/>
  <c r="K41"/>
  <c r="J41"/>
  <c r="G41" s="1"/>
  <c r="I41"/>
  <c r="H41"/>
  <c r="G40"/>
  <c r="G39"/>
  <c r="M38"/>
  <c r="L38"/>
  <c r="K38"/>
  <c r="J38"/>
  <c r="I38"/>
  <c r="H38"/>
  <c r="G37"/>
  <c r="G36"/>
  <c r="M35"/>
  <c r="L35"/>
  <c r="K35"/>
  <c r="J35"/>
  <c r="I35"/>
  <c r="H35"/>
  <c r="G33"/>
  <c r="K32"/>
  <c r="J32"/>
  <c r="I32"/>
  <c r="H32"/>
  <c r="G31"/>
  <c r="G30"/>
  <c r="M29"/>
  <c r="L29"/>
  <c r="K29"/>
  <c r="J29"/>
  <c r="I29"/>
  <c r="H29"/>
  <c r="G28"/>
  <c r="M26"/>
  <c r="I27"/>
  <c r="H27"/>
  <c r="J26"/>
  <c r="I26"/>
  <c r="G25"/>
  <c r="I24"/>
  <c r="I23" s="1"/>
  <c r="H24"/>
  <c r="H21" s="1"/>
  <c r="H17" s="1"/>
  <c r="J23"/>
  <c r="J18"/>
  <c r="H22"/>
  <c r="H18" s="1"/>
  <c r="I21"/>
  <c r="I17" s="1"/>
  <c r="H57"/>
  <c r="H54" s="1"/>
  <c r="I57"/>
  <c r="L57"/>
  <c r="L54" s="1"/>
  <c r="M57"/>
  <c r="M54" s="1"/>
  <c r="H58"/>
  <c r="H55" s="1"/>
  <c r="I58"/>
  <c r="I55" s="1"/>
  <c r="J58"/>
  <c r="K58"/>
  <c r="K55" s="1"/>
  <c r="L58"/>
  <c r="L55" s="1"/>
  <c r="M58"/>
  <c r="M55" s="1"/>
  <c r="J151"/>
  <c r="Q195"/>
  <c r="Q198"/>
  <c r="J182"/>
  <c r="J179" s="1"/>
  <c r="J181"/>
  <c r="G200"/>
  <c r="G199"/>
  <c r="M198"/>
  <c r="L198"/>
  <c r="K198"/>
  <c r="J198"/>
  <c r="I198"/>
  <c r="H198"/>
  <c r="G197"/>
  <c r="G196"/>
  <c r="M195"/>
  <c r="L195"/>
  <c r="K195"/>
  <c r="J195"/>
  <c r="I195"/>
  <c r="H195"/>
  <c r="J79"/>
  <c r="J76" s="1"/>
  <c r="J78"/>
  <c r="J77" s="1"/>
  <c r="G88"/>
  <c r="G87"/>
  <c r="M86"/>
  <c r="L86"/>
  <c r="K86"/>
  <c r="J86"/>
  <c r="I86"/>
  <c r="H86"/>
  <c r="J91"/>
  <c r="J90"/>
  <c r="G100"/>
  <c r="G99"/>
  <c r="M98"/>
  <c r="L98"/>
  <c r="K98"/>
  <c r="J98"/>
  <c r="I98"/>
  <c r="H98"/>
  <c r="J166"/>
  <c r="K133"/>
  <c r="L133"/>
  <c r="I148"/>
  <c r="I137"/>
  <c r="I136" s="1"/>
  <c r="I134"/>
  <c r="I133" s="1"/>
  <c r="J168"/>
  <c r="L95"/>
  <c r="I153"/>
  <c r="G153" s="1"/>
  <c r="M168"/>
  <c r="L168"/>
  <c r="K168"/>
  <c r="I168"/>
  <c r="H168"/>
  <c r="I161"/>
  <c r="I160"/>
  <c r="I166"/>
  <c r="I181"/>
  <c r="I178" s="1"/>
  <c r="H90"/>
  <c r="H78"/>
  <c r="M79"/>
  <c r="M76" s="1"/>
  <c r="L79"/>
  <c r="L76" s="1"/>
  <c r="K79"/>
  <c r="K76" s="1"/>
  <c r="I79"/>
  <c r="M78"/>
  <c r="M77" s="1"/>
  <c r="L78"/>
  <c r="L77" s="1"/>
  <c r="K78"/>
  <c r="K77" s="1"/>
  <c r="I78"/>
  <c r="I77" s="1"/>
  <c r="H79"/>
  <c r="G85"/>
  <c r="G84"/>
  <c r="M83"/>
  <c r="L83"/>
  <c r="K83"/>
  <c r="J83"/>
  <c r="I83"/>
  <c r="H83"/>
  <c r="H171"/>
  <c r="I171"/>
  <c r="J171"/>
  <c r="K171"/>
  <c r="L171"/>
  <c r="M171"/>
  <c r="M167"/>
  <c r="L167"/>
  <c r="K167"/>
  <c r="J167"/>
  <c r="J165" s="1"/>
  <c r="I167"/>
  <c r="G176"/>
  <c r="G175"/>
  <c r="M174"/>
  <c r="L174"/>
  <c r="K174"/>
  <c r="J174"/>
  <c r="I174"/>
  <c r="H174"/>
  <c r="I185"/>
  <c r="I182" s="1"/>
  <c r="G147"/>
  <c r="K152"/>
  <c r="K151" s="1"/>
  <c r="M152"/>
  <c r="I127"/>
  <c r="I130"/>
  <c r="G150"/>
  <c r="M148"/>
  <c r="L148"/>
  <c r="K148"/>
  <c r="J148"/>
  <c r="H148"/>
  <c r="M182"/>
  <c r="M179" s="1"/>
  <c r="L182"/>
  <c r="L179" s="1"/>
  <c r="K182"/>
  <c r="K179" s="1"/>
  <c r="M181"/>
  <c r="M178" s="1"/>
  <c r="L181"/>
  <c r="K181"/>
  <c r="K178" s="1"/>
  <c r="H182"/>
  <c r="H180" s="1"/>
  <c r="H181"/>
  <c r="G194"/>
  <c r="G193"/>
  <c r="M192"/>
  <c r="L192"/>
  <c r="K192"/>
  <c r="J192"/>
  <c r="I192"/>
  <c r="H192"/>
  <c r="M123"/>
  <c r="M120" s="1"/>
  <c r="L123"/>
  <c r="L120" s="1"/>
  <c r="K123"/>
  <c r="K120" s="1"/>
  <c r="J123"/>
  <c r="J120" s="1"/>
  <c r="I123"/>
  <c r="I120" s="1"/>
  <c r="H123"/>
  <c r="H120" s="1"/>
  <c r="H122"/>
  <c r="M161"/>
  <c r="L161"/>
  <c r="L158"/>
  <c r="K161"/>
  <c r="J161"/>
  <c r="H161"/>
  <c r="M160"/>
  <c r="M159" s="1"/>
  <c r="L160"/>
  <c r="K160"/>
  <c r="J160"/>
  <c r="J159" s="1"/>
  <c r="H160"/>
  <c r="H167"/>
  <c r="H166"/>
  <c r="H152"/>
  <c r="H151" s="1"/>
  <c r="G146"/>
  <c r="M145"/>
  <c r="L145"/>
  <c r="K145"/>
  <c r="J145"/>
  <c r="I145"/>
  <c r="H145"/>
  <c r="H76"/>
  <c r="G144"/>
  <c r="G143"/>
  <c r="M142"/>
  <c r="L142"/>
  <c r="K142"/>
  <c r="J142"/>
  <c r="I142"/>
  <c r="H142"/>
  <c r="G191"/>
  <c r="G190"/>
  <c r="M189"/>
  <c r="L189"/>
  <c r="K189"/>
  <c r="J189"/>
  <c r="I189"/>
  <c r="H189"/>
  <c r="G188"/>
  <c r="G187"/>
  <c r="M186"/>
  <c r="L186"/>
  <c r="K186"/>
  <c r="J186"/>
  <c r="I186"/>
  <c r="H186"/>
  <c r="G141"/>
  <c r="G140"/>
  <c r="M139"/>
  <c r="L139"/>
  <c r="K139"/>
  <c r="J139"/>
  <c r="I139"/>
  <c r="H139"/>
  <c r="M216"/>
  <c r="L216"/>
  <c r="K216"/>
  <c r="I216"/>
  <c r="H216"/>
  <c r="G97"/>
  <c r="G96"/>
  <c r="G94"/>
  <c r="G93"/>
  <c r="M95"/>
  <c r="J95"/>
  <c r="I95"/>
  <c r="H95"/>
  <c r="M92"/>
  <c r="L92"/>
  <c r="K92"/>
  <c r="J92"/>
  <c r="I92"/>
  <c r="H92"/>
  <c r="K106"/>
  <c r="I91"/>
  <c r="I106" s="1"/>
  <c r="I90"/>
  <c r="H91"/>
  <c r="H89" s="1"/>
  <c r="M80"/>
  <c r="L80"/>
  <c r="K80"/>
  <c r="J80"/>
  <c r="I80"/>
  <c r="H80"/>
  <c r="G82"/>
  <c r="G81"/>
  <c r="H162"/>
  <c r="J136"/>
  <c r="K136"/>
  <c r="L136"/>
  <c r="M136"/>
  <c r="H136"/>
  <c r="G138"/>
  <c r="M133"/>
  <c r="H133"/>
  <c r="G135"/>
  <c r="J130"/>
  <c r="K130"/>
  <c r="L130"/>
  <c r="M130"/>
  <c r="H130"/>
  <c r="G132"/>
  <c r="G131"/>
  <c r="J127"/>
  <c r="K127"/>
  <c r="L127"/>
  <c r="M127"/>
  <c r="H127"/>
  <c r="G129"/>
  <c r="G128"/>
  <c r="I124"/>
  <c r="J124"/>
  <c r="K124"/>
  <c r="L124"/>
  <c r="M124"/>
  <c r="H124"/>
  <c r="G126"/>
  <c r="G125"/>
  <c r="M205"/>
  <c r="L205"/>
  <c r="L202" s="1"/>
  <c r="K205"/>
  <c r="K202" s="1"/>
  <c r="J205"/>
  <c r="J202" s="1"/>
  <c r="I205"/>
  <c r="I202" s="1"/>
  <c r="H205"/>
  <c r="M206"/>
  <c r="L206"/>
  <c r="L203" s="1"/>
  <c r="K206"/>
  <c r="K203" s="1"/>
  <c r="J206"/>
  <c r="J203" s="1"/>
  <c r="I206"/>
  <c r="I203" s="1"/>
  <c r="H206"/>
  <c r="H203" s="1"/>
  <c r="M207"/>
  <c r="L207"/>
  <c r="K207"/>
  <c r="J207"/>
  <c r="I207"/>
  <c r="H207"/>
  <c r="M183"/>
  <c r="L183"/>
  <c r="K183"/>
  <c r="J183"/>
  <c r="I183"/>
  <c r="H183"/>
  <c r="G184"/>
  <c r="G173"/>
  <c r="G172"/>
  <c r="M162"/>
  <c r="L162"/>
  <c r="K162"/>
  <c r="J162"/>
  <c r="G164"/>
  <c r="G163"/>
  <c r="I76"/>
  <c r="M203"/>
  <c r="H178"/>
  <c r="G174"/>
  <c r="G185"/>
  <c r="M75"/>
  <c r="H77"/>
  <c r="M180"/>
  <c r="L159"/>
  <c r="G149"/>
  <c r="I204"/>
  <c r="H202"/>
  <c r="J75"/>
  <c r="J106"/>
  <c r="J178"/>
  <c r="J105"/>
  <c r="J104" s="1"/>
  <c r="H75"/>
  <c r="H74" s="1"/>
  <c r="J133"/>
  <c r="J122"/>
  <c r="J119" s="1"/>
  <c r="J114" s="1"/>
  <c r="I56"/>
  <c r="J65"/>
  <c r="K57"/>
  <c r="K54" s="1"/>
  <c r="J55"/>
  <c r="J70" s="1"/>
  <c r="I54"/>
  <c r="J20"/>
  <c r="H56"/>
  <c r="J216"/>
  <c r="M151"/>
  <c r="M202"/>
  <c r="M201" s="1"/>
  <c r="K75"/>
  <c r="M165"/>
  <c r="G160"/>
  <c r="G195" l="1"/>
  <c r="M106"/>
  <c r="J89"/>
  <c r="G198"/>
  <c r="K89"/>
  <c r="L89"/>
  <c r="N159"/>
  <c r="H201"/>
  <c r="G145"/>
  <c r="H165"/>
  <c r="G58"/>
  <c r="N106"/>
  <c r="N114"/>
  <c r="L56"/>
  <c r="N18"/>
  <c r="N16" s="1"/>
  <c r="N89"/>
  <c r="N75"/>
  <c r="N74" s="1"/>
  <c r="N215"/>
  <c r="N212"/>
  <c r="N69"/>
  <c r="N121"/>
  <c r="N53"/>
  <c r="N105"/>
  <c r="N104" s="1"/>
  <c r="N157"/>
  <c r="N156" s="1"/>
  <c r="N201"/>
  <c r="N20"/>
  <c r="N180"/>
  <c r="N204"/>
  <c r="K53"/>
  <c r="M74"/>
  <c r="L75"/>
  <c r="L74" s="1"/>
  <c r="I157"/>
  <c r="G65"/>
  <c r="M157"/>
  <c r="M211" s="1"/>
  <c r="K180"/>
  <c r="J180"/>
  <c r="I89"/>
  <c r="J57"/>
  <c r="K18"/>
  <c r="K70" s="1"/>
  <c r="J201"/>
  <c r="J204"/>
  <c r="M204"/>
  <c r="K50"/>
  <c r="G50" s="1"/>
  <c r="G59"/>
  <c r="L21"/>
  <c r="L69" s="1"/>
  <c r="K74"/>
  <c r="G207"/>
  <c r="I201"/>
  <c r="G161"/>
  <c r="L121"/>
  <c r="M177"/>
  <c r="G38"/>
  <c r="G52"/>
  <c r="K121"/>
  <c r="L106"/>
  <c r="I53"/>
  <c r="I69"/>
  <c r="G186"/>
  <c r="G189"/>
  <c r="I158"/>
  <c r="I156" s="1"/>
  <c r="I22"/>
  <c r="G47"/>
  <c r="L22"/>
  <c r="M56"/>
  <c r="G27"/>
  <c r="K105"/>
  <c r="K104" s="1"/>
  <c r="G101"/>
  <c r="G80"/>
  <c r="H70"/>
  <c r="H53"/>
  <c r="G55"/>
  <c r="L204"/>
  <c r="J74"/>
  <c r="I105"/>
  <c r="I104" s="1"/>
  <c r="G183"/>
  <c r="H204"/>
  <c r="G130"/>
  <c r="M89"/>
  <c r="G95"/>
  <c r="G216"/>
  <c r="G167"/>
  <c r="G192"/>
  <c r="J157"/>
  <c r="J211" s="1"/>
  <c r="G171"/>
  <c r="G83"/>
  <c r="G98"/>
  <c r="H26"/>
  <c r="I44"/>
  <c r="G44" s="1"/>
  <c r="L165"/>
  <c r="L157" s="1"/>
  <c r="L156" s="1"/>
  <c r="H158"/>
  <c r="M158"/>
  <c r="M212" s="1"/>
  <c r="G78"/>
  <c r="J56"/>
  <c r="G29"/>
  <c r="K165"/>
  <c r="K157" s="1"/>
  <c r="J121"/>
  <c r="G124"/>
  <c r="G133"/>
  <c r="G162"/>
  <c r="G92"/>
  <c r="G139"/>
  <c r="G142"/>
  <c r="K158"/>
  <c r="K212" s="1"/>
  <c r="M121"/>
  <c r="L180"/>
  <c r="G148"/>
  <c r="I165"/>
  <c r="G86"/>
  <c r="L53"/>
  <c r="J62"/>
  <c r="G62" s="1"/>
  <c r="L201"/>
  <c r="K177"/>
  <c r="G76"/>
  <c r="L114"/>
  <c r="M21"/>
  <c r="K17"/>
  <c r="K69" s="1"/>
  <c r="K23"/>
  <c r="G24"/>
  <c r="G35"/>
  <c r="G136"/>
  <c r="K119"/>
  <c r="K114" s="1"/>
  <c r="G127"/>
  <c r="G206"/>
  <c r="K201"/>
  <c r="I180"/>
  <c r="G180" s="1"/>
  <c r="I179"/>
  <c r="I177" s="1"/>
  <c r="H157"/>
  <c r="G89"/>
  <c r="J16"/>
  <c r="H211"/>
  <c r="G120"/>
  <c r="M156"/>
  <c r="H69"/>
  <c r="H16"/>
  <c r="G203"/>
  <c r="G182"/>
  <c r="G77"/>
  <c r="G134"/>
  <c r="G123"/>
  <c r="L212"/>
  <c r="I122"/>
  <c r="G122" s="1"/>
  <c r="M105"/>
  <c r="M104" s="1"/>
  <c r="H119"/>
  <c r="H179"/>
  <c r="G202"/>
  <c r="K159"/>
  <c r="G166"/>
  <c r="G181"/>
  <c r="J177"/>
  <c r="H20"/>
  <c r="K56"/>
  <c r="M53"/>
  <c r="G91"/>
  <c r="K204"/>
  <c r="I152"/>
  <c r="H159"/>
  <c r="G79"/>
  <c r="H121"/>
  <c r="H106"/>
  <c r="M119"/>
  <c r="M114" s="1"/>
  <c r="H105"/>
  <c r="J54"/>
  <c r="G137"/>
  <c r="G90"/>
  <c r="L178"/>
  <c r="G178" s="1"/>
  <c r="J158"/>
  <c r="G158" s="1"/>
  <c r="G57"/>
  <c r="I211"/>
  <c r="G205"/>
  <c r="I75"/>
  <c r="L105"/>
  <c r="H23"/>
  <c r="G23" s="1"/>
  <c r="L26"/>
  <c r="G26" s="1"/>
  <c r="G201" l="1"/>
  <c r="G56"/>
  <c r="L20"/>
  <c r="K20"/>
  <c r="L70"/>
  <c r="L215" s="1"/>
  <c r="L18"/>
  <c r="L17"/>
  <c r="N211"/>
  <c r="N210" s="1"/>
  <c r="N68"/>
  <c r="I20"/>
  <c r="I18"/>
  <c r="G204"/>
  <c r="L104"/>
  <c r="M17"/>
  <c r="M69"/>
  <c r="G159"/>
  <c r="I212"/>
  <c r="G165"/>
  <c r="K156"/>
  <c r="K211"/>
  <c r="K210" s="1"/>
  <c r="I210"/>
  <c r="K16"/>
  <c r="M210"/>
  <c r="K215"/>
  <c r="J156"/>
  <c r="G21"/>
  <c r="G34"/>
  <c r="M22"/>
  <c r="M32"/>
  <c r="G32" s="1"/>
  <c r="G75"/>
  <c r="I74"/>
  <c r="G74" s="1"/>
  <c r="G54"/>
  <c r="J53"/>
  <c r="G53" s="1"/>
  <c r="H114"/>
  <c r="I214"/>
  <c r="K68"/>
  <c r="J212"/>
  <c r="J215" s="1"/>
  <c r="I119"/>
  <c r="I114" s="1"/>
  <c r="I121"/>
  <c r="G121" s="1"/>
  <c r="H68"/>
  <c r="H214"/>
  <c r="L211"/>
  <c r="L210" s="1"/>
  <c r="L177"/>
  <c r="H104"/>
  <c r="G105"/>
  <c r="G106"/>
  <c r="I151"/>
  <c r="G151" s="1"/>
  <c r="G152"/>
  <c r="H212"/>
  <c r="G179"/>
  <c r="H177"/>
  <c r="G157"/>
  <c r="H156"/>
  <c r="G17"/>
  <c r="J69"/>
  <c r="G104" l="1"/>
  <c r="M70"/>
  <c r="M215" s="1"/>
  <c r="M18"/>
  <c r="M16" s="1"/>
  <c r="L16"/>
  <c r="M68"/>
  <c r="N214"/>
  <c r="N213" s="1"/>
  <c r="G114"/>
  <c r="I70"/>
  <c r="I16"/>
  <c r="G156"/>
  <c r="G212"/>
  <c r="K214"/>
  <c r="K213" s="1"/>
  <c r="M214"/>
  <c r="M20"/>
  <c r="G20" s="1"/>
  <c r="G22"/>
  <c r="J214"/>
  <c r="J213" s="1"/>
  <c r="J68"/>
  <c r="L214"/>
  <c r="L213" s="1"/>
  <c r="L68"/>
  <c r="J210"/>
  <c r="G211"/>
  <c r="H215"/>
  <c r="H210"/>
  <c r="G177"/>
  <c r="G69"/>
  <c r="G119"/>
  <c r="G16" l="1"/>
  <c r="G18"/>
  <c r="M213"/>
  <c r="I68"/>
  <c r="G68" s="1"/>
  <c r="I215"/>
  <c r="I213" s="1"/>
  <c r="G70"/>
  <c r="G210"/>
  <c r="H213"/>
  <c r="G214"/>
  <c r="G215" l="1"/>
  <c r="G213"/>
</calcChain>
</file>

<file path=xl/sharedStrings.xml><?xml version="1.0" encoding="utf-8"?>
<sst xmlns="http://schemas.openxmlformats.org/spreadsheetml/2006/main" count="897" uniqueCount="201">
  <si>
    <t>5</t>
  </si>
  <si>
    <t>Всего, в том числе за счет</t>
  </si>
  <si>
    <t>1</t>
  </si>
  <si>
    <t>1.1</t>
  </si>
  <si>
    <t>1.2</t>
  </si>
  <si>
    <t>1.3</t>
  </si>
  <si>
    <t>1.4</t>
  </si>
  <si>
    <t>1.5</t>
  </si>
  <si>
    <t>1.1.1</t>
  </si>
  <si>
    <t>2.1.1</t>
  </si>
  <si>
    <t>Итого по подпрограмме 1</t>
  </si>
  <si>
    <t>ВСЕГО по муниципальной программе</t>
  </si>
  <si>
    <t>Итого по подпрограмме 4</t>
  </si>
  <si>
    <t>Итого по подпрограмме 2, в том числе</t>
  </si>
  <si>
    <t xml:space="preserve">Итого по подпрограмме 3 </t>
  </si>
  <si>
    <t xml:space="preserve">№
п\п
</t>
  </si>
  <si>
    <t>Наименование показателя</t>
  </si>
  <si>
    <t>Срок реализации</t>
  </si>
  <si>
    <t xml:space="preserve">Соисполнитель, исполнитель основного мероприятия, исполнитель ведомственной целевой программы, исполнитель мероприятия
</t>
  </si>
  <si>
    <t xml:space="preserve">Финансовое обеспечение </t>
  </si>
  <si>
    <t xml:space="preserve">Целевые индикаторы реализации мероприятия (группы мероприятий) муниципальной программы </t>
  </si>
  <si>
    <t xml:space="preserve">с
(год)
</t>
  </si>
  <si>
    <t xml:space="preserve">по
(год)
</t>
  </si>
  <si>
    <t>Источник</t>
  </si>
  <si>
    <t>Объем (рублей)</t>
  </si>
  <si>
    <t>Наименование</t>
  </si>
  <si>
    <t>Единица измере-ния</t>
  </si>
  <si>
    <t>Значение</t>
  </si>
  <si>
    <t>Всего</t>
  </si>
  <si>
    <t>в том числе по годам реализации муниципальной программы</t>
  </si>
  <si>
    <t xml:space="preserve">Всего
</t>
  </si>
  <si>
    <t>2020 год</t>
  </si>
  <si>
    <t>1.</t>
  </si>
  <si>
    <t>Всего, из них расходы за счет:</t>
  </si>
  <si>
    <t>2.1</t>
  </si>
  <si>
    <t>х</t>
  </si>
  <si>
    <t>3.1</t>
  </si>
  <si>
    <t>2021 год</t>
  </si>
  <si>
    <t>2025 год</t>
  </si>
  <si>
    <t>2022 год</t>
  </si>
  <si>
    <t>2023 год</t>
  </si>
  <si>
    <t>2024 год</t>
  </si>
  <si>
    <t>Основное мероприятие 1 -  Обеспечение эффективного осуществления полномочий Администрации Азовского немецкого национального муниципального района Омской области</t>
  </si>
  <si>
    <t>Мероприятие 1 -  Хозяйственное обеспечение органов местного самоуправления</t>
  </si>
  <si>
    <t>Мероприятие 3. Осуществление государственного полномочия по созданию административных комиссий, в том числе обеспечению их деятельности</t>
  </si>
  <si>
    <t>Мероприятие 4: Осуществление государственного полномочия по организации, в том числе обеспечению, деятельности муниципальных комиссий по делам несовершеннолетних и защите их прав</t>
  </si>
  <si>
    <t>Основное мероприятие 2 -  Обеспечение предоставления социальных выплат отдельным категориям граждан</t>
  </si>
  <si>
    <t>Мероприятие 1 Социальная поддержка граждан за выдающиеся достижения и особые заслуги перед Азовским немецким национальным муниципальным районом Омской области</t>
  </si>
  <si>
    <t>Мероприятие 2 - Обеспечение гарантий лицам, замещавшим должности муниципальной службы в соответствии с положением "О порядке установления, выплаты и перерасчета пенсии за выслугу лет в Азовском немецком национальном муниципальном районе Омской области"</t>
  </si>
  <si>
    <t xml:space="preserve">Подпрограмма 2.  «Повышение качества управления муниципальными финансами в Азовском немецком национальном муниципальном районе Омской области» </t>
  </si>
  <si>
    <t>Основное мероприятие 2: Поддержание стабильного уровня бюджетной обеспеченности и совершенствование методов организации и осуществления бюджетного процесса в муниципальных образованиях Азовского немецкого национального муниципального района Омской области.</t>
  </si>
  <si>
    <t>Мероприятие 1: Выравнивание бюджетной обеспеченности муниципальных образований Азовского немецкого национального муниципального района Омской области</t>
  </si>
  <si>
    <t>Основное мероприятие 1: Формирование и развитие муниципальной собственности Азовского немецкого национального муниципального района Омской области.</t>
  </si>
  <si>
    <t>Мероприятие 1.                                        Оформление технической документации на объекты недвижимого имущества Азовского немецкого национального муниципального района Омской области</t>
  </si>
  <si>
    <t>Мероприятие 2.                                            Оформление кадастровой документации на объекты недвижимого имущества Азовского немецкого национального муниципального района Омской области</t>
  </si>
  <si>
    <t>Мероприятие 3.                                    Осуществление оценки объектов собственности Азовского немецкого национального муниципального района Омской области, вовлекаемых в сделки</t>
  </si>
  <si>
    <t>Мероприятие 4.                                 Содержание и обслуживание муниципального имущества Азовского немецкого национального муниципального района Омской области</t>
  </si>
  <si>
    <t>Мероприятие 5.                                       Осуществление функций руководства и управления в сфере установленных функций</t>
  </si>
  <si>
    <t>Мероприятие 1. Осуществление функций руководства и управления в сфере установленных функций</t>
  </si>
  <si>
    <t xml:space="preserve">Мероприятие 2: Поддержка мер по обеспечению сбалансированности бюджетов муниципальных образований Азовского немецкого национального муниципального района Омской области </t>
  </si>
  <si>
    <t>Всего по годам реализации муниципальной программы</t>
  </si>
  <si>
    <t>Задача 1: Совершенстврвание системы формирования,учета, содержания объектов собственности Азоаского немецкого национального муниципального района Омской области</t>
  </si>
  <si>
    <t xml:space="preserve">Задача 1 подпрограммы:  Совершенствование организации и осуществления бюджетного процесса и системы внутреннего финансового контроля в Азовском немецком национальном муниципальном районе Омской области
</t>
  </si>
  <si>
    <t>2</t>
  </si>
  <si>
    <t>3</t>
  </si>
  <si>
    <t>3.1.1</t>
  </si>
  <si>
    <t>Мероприятие 1: Субсидия социально-ориентированным некоммерческим организациям, не являющимся государственными (муниципальными) учреждениями</t>
  </si>
  <si>
    <t>Цель  подпрограммы 2. Повышение эффективности и качества управления муниципальными финансами в Азовского немецком национальном муниципальном районе Омской области</t>
  </si>
  <si>
    <t>Количество участников оплачиваемых общественных работ</t>
  </si>
  <si>
    <t>человек</t>
  </si>
  <si>
    <t>Количество социально ориентированных некоммерческих организаций, которым оказана поддержка.</t>
  </si>
  <si>
    <t>едениц</t>
  </si>
  <si>
    <t>Темп роста объема отгруженных товаров собственного производства, выполненных работ, оказанных услуг  субъектами малого и среднего предпринимательства</t>
  </si>
  <si>
    <t>процент</t>
  </si>
  <si>
    <t>Средняя оценка качества финансового менеджмента, осуществляемого главными распорядителями средств районного бюджета.</t>
  </si>
  <si>
    <t>балл</t>
  </si>
  <si>
    <t>Величина разрыва в уровне бюджетной обеспеченности между наиболее и наименее обеспеченными муниципальными образованиями Азовского немецкого национального района Омской области после выравнивания их бюджетной обеспеченности.</t>
  </si>
  <si>
    <t>Удельный вес просроченной кредиторской задолженности по социально значимым расходам в общем объеме расходов местных бюджетов.</t>
  </si>
  <si>
    <t>процентов</t>
  </si>
  <si>
    <t>Количество изготовленных технических планов на объекты недвижимости, находящиеся в собственности Азовского немецкого национального муниципального района</t>
  </si>
  <si>
    <t xml:space="preserve">Количество изготовленных межевых планов, кадастровых выписок (паспортов) или планов территорий на объекты недвижимости </t>
  </si>
  <si>
    <t xml:space="preserve">Количество объектов собственности Азовского немецкого национального муниципального района в отношении которых проведена оценка рыночной стоимости </t>
  </si>
  <si>
    <t xml:space="preserve">Количество заключенных договоров на проведение работ по содержанию и обслуживанию жилого и нежилого фонда муниципального имущества </t>
  </si>
  <si>
    <t xml:space="preserve">Количество муниципальных служащих УИО Азовского немецкого национального муниципального района Омской области, прошедших профессиональную  переподготовку и повышение квалификации       </t>
  </si>
  <si>
    <t>кличество</t>
  </si>
  <si>
    <t>Степень исполнения обязательств по предоставлению социальной поддержки граждан за выдающиеся достижения и особые заслуги перед Азовским немецким национальным муниципальным районом Омской области</t>
  </si>
  <si>
    <t>Степень обеспечения деятельности Администрации (освоение выделенных в отчетном периоде бюджетных средств из бюджетов разных уровней)</t>
  </si>
  <si>
    <t>2. Поступлений целевого характера из областного бюджета (далее – источник № 2)</t>
  </si>
  <si>
    <t>1.   источник № 1(далее – источник № 1)</t>
  </si>
  <si>
    <t>1.   источник № 1</t>
  </si>
  <si>
    <t>2.  источник № 2</t>
  </si>
  <si>
    <t>2. источник №2</t>
  </si>
  <si>
    <t>2. источник № 2</t>
  </si>
  <si>
    <t>2.   источник № 2</t>
  </si>
  <si>
    <t xml:space="preserve">3. источник № 3 </t>
  </si>
  <si>
    <t>3. источник № 3</t>
  </si>
  <si>
    <t>1. источник №1</t>
  </si>
  <si>
    <t>Подпрограмма 4  "Поддержка малого и среднего предпринимательства, социально ориентированных некоммерческих организаций, развитие рынка труда в Азовском немецком национальном муниципальном районе Омской области Омской области"</t>
  </si>
  <si>
    <t>%</t>
  </si>
  <si>
    <t>Степень исполнения обязательств по обеспечению гарантий лицам, замещавшим должности муниципальной службы</t>
  </si>
  <si>
    <t>Цель программы: Создание благоприятных условий для экономического развития Азовского немецкого национального муниципального района (далее Азовского немецкого национального муниципального района) Омской области</t>
  </si>
  <si>
    <t xml:space="preserve">Задача 1: Повышение эффективности муниципального управления, управления финансами, экономикой и муниципальным имуществом в Азовском немецкого национального муниципального района Омской области </t>
  </si>
  <si>
    <t xml:space="preserve">Цель подпрограммы 1. Повышение эффективности муниципального управления, управления финансами, экономикой и муниципальным имуществом в  Азовском немецкого национального муниципального района Омской области </t>
  </si>
  <si>
    <t>Задача 1 подпрограммы Обеспечение эффективного осуществления своих полномочий администрацией Азовского немецкого национального муниципального района Омской области</t>
  </si>
  <si>
    <t xml:space="preserve">3. Средств бюджетов поселений Азовского немецкого национального муниципального района Омской области (далее – источник № 3)  </t>
  </si>
  <si>
    <t xml:space="preserve">Администрация Азовского немецкого национального муниципального района Омской области  </t>
  </si>
  <si>
    <t xml:space="preserve">Администрация Азовского немецкого национального муниципального района Омской области                        </t>
  </si>
  <si>
    <t>Администрация Азовского немецкого национального муниципального района Омской области</t>
  </si>
  <si>
    <t xml:space="preserve">Администрация Азовского немецкого национального муниципального района Омской области       </t>
  </si>
  <si>
    <t>Задача 2. Обеспечение гарантий лицам, замещавшим должности муниципальной службы в соответствии с положением «О порядке установления, выплаты и перерасчета пенсии за выслугу лет в Азовском немецкого национального муниципального района Омской области» и социальной поддержки граждан за выдающиеся достижения и особые заслуги перед Азовским немецкого национального муниципального района Омской области</t>
  </si>
  <si>
    <t xml:space="preserve">Администрация Азовского немецкого национального муниципального района Омской области                 </t>
  </si>
  <si>
    <t xml:space="preserve">Администрация Азовского немецкого национального муниципального района Омской области,                         </t>
  </si>
  <si>
    <t>Комитет финансов и контроля Азовского немецкого национального муниципального района Омской области</t>
  </si>
  <si>
    <t>Цель подпрограммы 3. Повышение эффективности управления имуществом Азовского немецкого национального муниципального района Омской области</t>
  </si>
  <si>
    <t xml:space="preserve">Управление  имущественных отношений Азовского немецкого национального муниципального района Омской области  </t>
  </si>
  <si>
    <t>Цель подпрограммы:  Оказание поддержки субъектам малого и среднего предпринимательства, поддержка деятельности социально ориентированных некоммерческих организаций и увеличение спроса на рабочую силу на территории Азовском немецкого национального муниципального района Омской области.</t>
  </si>
  <si>
    <t xml:space="preserve">Задача 1 подпрограммы Создание благоприятных условий для развития малого и среднего предпринимательства в Азовском немецкого национального муниципального района Омской области </t>
  </si>
  <si>
    <t xml:space="preserve">Администрация Азовского немецкого национального муниципального района Омской области      </t>
  </si>
  <si>
    <t xml:space="preserve">Задача 2: Повышение уровня занятости населения  в Азовском немецкого национального муниципального района Омской области. </t>
  </si>
  <si>
    <t>Администрация Азовского немецкого национального муниципального района Омской области  Администрации сельских поселений Азовского немецкого национального муниципального района Омской области, (по согласованию) Комитет по образованию Азовского немецкого национального муниципального района Омской, Управление по делам молодежи, физической культуры и спорта Азовского немецкого национального муниципального района Омской области области      Управление культуры Азовского немецкого национального муниципального района Омской области</t>
  </si>
  <si>
    <t>Задача 3: Оказание содействия повышению финансовой устойчивости некоммерческих организаций, осуществляющих деятельность на территории Азовского немецкого национального муниципального района Омской области, в целях увеличения объемов услуг, оказываемых ими населению Азовского немецкого национального муниципального района Омской области</t>
  </si>
  <si>
    <t>Структура муниципальной программы«Развитие экономического потенциала, муниципальное управление, управление муниципальными финансами  и муниципальным имуществом в Азовском немецком национальном муниципальном районе Омской области»</t>
  </si>
  <si>
    <t xml:space="preserve">Программа «Развитие экономического потенциала, муниципальное управление, управление муниципальными финансами  и муниципальным имуществом в Азовском немецком национальном муниципальном районе Омской области» </t>
  </si>
  <si>
    <t xml:space="preserve">Подпрограмма 1.  «Совершенствование муниципального управления Азовского немецкого национального муниципального района Омской области» </t>
  </si>
  <si>
    <t>Мероприятие 2 -  Осуществление функций руководства и управления в сфере установленных функций</t>
  </si>
  <si>
    <t>Степень реализации мероприятия</t>
  </si>
  <si>
    <t>Мероприятие 1: Участие в организации и финансировании проведения оплачиваемых общественных работ</t>
  </si>
  <si>
    <t>Мероприятие 6.                                      Приобретение имущества в муниципальную собственность Азовского немецкого национального муниципального района Омской области</t>
  </si>
  <si>
    <t>2.1.2</t>
  </si>
  <si>
    <t>2.1.3</t>
  </si>
  <si>
    <t xml:space="preserve">Мероприятие 2: Проведение специальной оценки условий труда на рабочих местах работающих инвалидов </t>
  </si>
  <si>
    <t xml:space="preserve">Мероприятие 3: Оборудование (оснащение) рабочего места для работы инвалида </t>
  </si>
  <si>
    <t xml:space="preserve">Количество  рабочих местах работающих инвалидов на которых проведена специальная оценка условий труда </t>
  </si>
  <si>
    <t>Количество  оборудованых (оснащеных) рабочих мест для работы инвалидов</t>
  </si>
  <si>
    <t>мест</t>
  </si>
  <si>
    <t>Доля муниципльных служащих, прошедших обучение по программам дополнительного профессионального образования</t>
  </si>
  <si>
    <t>1.6</t>
  </si>
  <si>
    <t>1.7</t>
  </si>
  <si>
    <t>Доля муниципльных служащих Управления, прошедших обучение по программам дополнительного профессионального образования</t>
  </si>
  <si>
    <t>Мероприятие 5: Повышение уровня профессионального образования муниципальных служащих</t>
  </si>
  <si>
    <t xml:space="preserve">Администрация Азовского немецкого национального муниципального района Омской области                                                                                                                                                                                                                                                                                                                             Управление  имущественных отношений Азовского немецкого национального муниципального района Омской области  </t>
  </si>
  <si>
    <t xml:space="preserve">Администрация Азовского немецкого национального муниципального района Омской области   </t>
  </si>
  <si>
    <t>1.8</t>
  </si>
  <si>
    <t>Мероприятие 8.                                     Приобретение нежилых помещений (1П, 3П и гаража/котельной), расположенных по адресу: Омская обл., Азовский ННР, с.Азово, пл.Возрождения, 1</t>
  </si>
  <si>
    <t>Основное мероприятие 1 -  Реализация мероприятий, направленных на достижение целей регионального проекта "Расширение доступа субъектов малого и среднего предпринимательства к финансовой поддержке, в том числе к льготному финансированию"</t>
  </si>
  <si>
    <t>Основное мероприятие 3: Содействие занятости населения Азовского немецкого национального муниципального района Омской области</t>
  </si>
  <si>
    <t xml:space="preserve">Основное мероприятие 4: Поддержка социально-ориентированных некоммерческих организаций </t>
  </si>
  <si>
    <t xml:space="preserve">Мероприятие 1 Предоставление грантов начинающим субъектам малого предпринимательства </t>
  </si>
  <si>
    <t>2.1.4</t>
  </si>
  <si>
    <t>Мероприятие 4: Реализация дополнительных мероприятий в сфере занятости населения,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(возмещение работодателям расходов на частичную оплату труда при организации общественных работ для граждан, ищущих работу и обратившихся в центры занятости, а также безработных граждан)</t>
  </si>
  <si>
    <t>Количество участников мероприятия</t>
  </si>
  <si>
    <t>1.1.6</t>
  </si>
  <si>
    <t>Мероприятие 6. Поощрение работников органов местного самоуправления Азовского немецкого национального муниципального района Омской области за достижение значений показателей эффективности деятельности органов местного самоуправления</t>
  </si>
  <si>
    <t>Мероприятие 3 Ежемесячная денежная выплата лицам, удостоенным звания "Почетный гражданин Азовского немецкого национального муниципального района Омской области"</t>
  </si>
  <si>
    <t>1.1.7</t>
  </si>
  <si>
    <t>Мероприятие 7. Достижение наилучших значений показателей деятельности органов местного самоуправления Азовского немецкого национального муниципального района Омской области в развитии системы взаимодействия субъектов общественно-политических отношений, институтов гражданского общества, гражданской активности населения</t>
  </si>
  <si>
    <t>1.9</t>
  </si>
  <si>
    <t>Мероприятие 9.                                     Проведение мероприятий по предупреждению и защите населения от чрезвычайных ситуаций в условиях военного и мирного времени</t>
  </si>
  <si>
    <t>1.2.1</t>
  </si>
  <si>
    <t>1.2.2</t>
  </si>
  <si>
    <t>1.2.3</t>
  </si>
  <si>
    <t>Основное мероприятие 1. Организация и осуществление бюджетного процесса, развитие системы внутреннего финансового контроля в Азовском немецком национальном муниципальном районе Омской области</t>
  </si>
  <si>
    <t>Мероприятие 2. Повышение уровня профессионального образования муниципальных служащих Комитета финансов и контроля Азовского немецкого национального муниципального района Омской области</t>
  </si>
  <si>
    <t>Доля муниципальных служащих Комитета финансов и контроля Азовского немецкого национального муниципального района Омской области, прошедших обучение по программам дополнительного</t>
  </si>
  <si>
    <t>1.1.8</t>
  </si>
  <si>
    <t>Мероприятие 8. Поощрение муниципальной управленческой команды Азовского немецкого национального муниципального района Омской области за достижение муниципальным районом значений (уровней) показателей для оценки эффективности деятельности органов местного самоуправления</t>
  </si>
  <si>
    <t xml:space="preserve">Подпрограмма  3. "Повышение эффективности управления имуществом в Азовском немецком национальном муниципальном районе Омской области" </t>
  </si>
  <si>
    <t>Администрация Азовского немецкого национального муниципального района Омской области, Комитет по образованию Азовского немецкого национального муниципального района Омской области</t>
  </si>
  <si>
    <t>2.2.1</t>
  </si>
  <si>
    <t>2.2.2</t>
  </si>
  <si>
    <t>2.2.3</t>
  </si>
  <si>
    <t>Мероприятие 3: Иные межбюджетные трансферты в целях совместного финансирования расходных обязательств, возникших при выполнении полномочий органов местного самоуправления поселений по вопросам местного значения поселений (обеспечение потребности на оплату потребления топливно-энергетических ресурсов учреждений и организаций бюджетной сферы сельских поселений)</t>
  </si>
  <si>
    <t>1.1.2</t>
  </si>
  <si>
    <t>1.1.3</t>
  </si>
  <si>
    <t>Мероприятие 3. Содействие дополнительному профессиональному образованию работников финансовых органов Азовского немецкого национального муниципального района Омской области по дополнительным профессиональным программам</t>
  </si>
  <si>
    <t>2.1.5</t>
  </si>
  <si>
    <t>Мероприятие 5: Реализация дополнительных мероприятий,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t>
  </si>
  <si>
    <t>2.1.6</t>
  </si>
  <si>
    <t>Мероприятие 6: Реализация дополнительных мероприятий в области содействия занятости населения, направленных на осуществление работодателями сопровождения при содействии занятости инвалидов.(- Оборудование (оснащение) рабочего места для работы инвалидов в соответствии с их индивидуальными программами реабилитации или абилитации; -Проведение специальной оценки условий труда на рабочих местах инвалидов после их оборудования (оснащения); -Обустройство территории, служебных помещений работодателей для беспрепятственного передвижения инвалидов, включая оборудование пандусов, подъемников; - Предоставление наставников инвалидам I или II группы в процессе их адаптации на рабочих местах)</t>
  </si>
  <si>
    <t xml:space="preserve">Количество   созданных рабочих мест инвалидов на которых проведена специальная оценка условий труда </t>
  </si>
  <si>
    <t>Администрация Азовского немецкого национального муниципального района Омской области, Комитет по образованию Азовского немецкого национального муниципального района Омской, Управление культуры Азовского немецкого национального муниципального района Омской области</t>
  </si>
  <si>
    <t>Администрация Азовского немецкого национального муниципального района Омской области; Комитет по образованию Азовского немецкого национального муниципального района Омской</t>
  </si>
  <si>
    <t>1. источник № 1</t>
  </si>
  <si>
    <t>1.1.4</t>
  </si>
  <si>
    <t>1.1.5</t>
  </si>
  <si>
    <t>Администрация Азовского немецкого национального муниципального района Омской области, Комитет по образованию Азовского немецкого национального муниципального района Омской области, Комитет финансов и контроля Азовского немецкого национального муниципального района Омской области, Управление имущественных отношений Азовского немецкого национального муниципального района Омской области, Управление по делам молодежи,физической культуры и спорта Азовского немецкого национального муниципального района Омской области, Управление сельского хозяйства Азовского немецкого национального муниципального района Омской области</t>
  </si>
  <si>
    <t>1.1.9</t>
  </si>
  <si>
    <t>Мероприятие 9. Поощрение муниципальной управленческой команды Омской области за достижение Омской областью в 2021 году значений (уровней)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 указанных в пункте 10 Правил распределения в 2022 году между субъектами Российской Федерации дотаций (грантов) в форме межбюджетных трансфертов на основе достигнутых ими за отчетный период значений (уровней)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 утвержденных постановлением Правительства Российской Федерации от 9 июня 2022 года № 1050</t>
  </si>
  <si>
    <t>1.1.10</t>
  </si>
  <si>
    <t>Мероприятие 10. Осуществление государственного полномочия Омской области по определению исполнителей услуг по перемещению транспортных средств на специализированную стоянку, их хранению и возврату</t>
  </si>
  <si>
    <t>Степень реализации мероприятия по исполнению государственного полномочия</t>
  </si>
  <si>
    <t>1.источник № 1</t>
  </si>
  <si>
    <t>Мероприятие 1: Предоставление грантовой поддержки субъектам малого предпринимательства и гражданам для организации собственного дела</t>
  </si>
  <si>
    <t>Мероприятие 2: Создание молодежного бизнес-инкубатора</t>
  </si>
  <si>
    <t>Мероприятие 3: Предоставление субсидий субъектам малого и среднего предпринимательства на финансовое обеспечение затрат, связанных с приобретением техники и оборудования в целях создания и (или) развития, и (или) модернизации производства товаров (работ,услуг)</t>
  </si>
  <si>
    <t>Основное мероприятие 2 - Развитие малого и среднего предпринимательства</t>
  </si>
  <si>
    <t>Мероприятие 7.                                     Повышение уровня профессионального образования муниципальных служащих Управления имущественных отношений Азовского немецкого национального муниципального района Омской области</t>
  </si>
  <si>
    <t>2.2.4</t>
  </si>
  <si>
    <t>Мероприятие 4: Иные межбюджетные трансферты в целях совместного финансирования расходных обязательств, возникших при выполнении полномочий органов местного самоуправления поселений по вопросам местного значения поселений (обеспечение дополнительных расходов на повышение оплаты труда работников органов местного самоуправления сельских поселений)</t>
  </si>
  <si>
    <t>Доля работников органов местного самоуправления сельских поселений, которым обеспечено повышение оплаты труда в свяи с индексацией оплаты труда с 1 сентября 2023 года</t>
  </si>
  <si>
    <t xml:space="preserve">Приложение                                                                                                                                                       к постановлению Администрации Азовского немецкого национального муниципального района Омской области от 29.12.2023 № 1035                                                                                               Приложение № 2
к муниципальной программе
Азовского немецкого национального муниципального района Омской области 
«Развитие экономического потенциала, муниципальное управление, управление муниципальными финансами  и муниципальным имуществом в Азовском немецком национальном муниципальном районе Омской области»
</t>
  </si>
</sst>
</file>

<file path=xl/styles.xml><?xml version="1.0" encoding="utf-8"?>
<styleSheet xmlns="http://schemas.openxmlformats.org/spreadsheetml/2006/main">
  <numFmts count="1">
    <numFmt numFmtId="164" formatCode="#,##0.00\ _₽"/>
  </numFmts>
  <fonts count="26">
    <font>
      <sz val="10"/>
      <name val="Arial"/>
      <family val="2"/>
    </font>
    <font>
      <sz val="11"/>
      <color indexed="9"/>
      <name val="Calibri"/>
      <family val="2"/>
      <charset val="204"/>
    </font>
    <font>
      <sz val="10"/>
      <color indexed="8"/>
      <name val="Arial Cyr"/>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Times New Roman"/>
      <family val="1"/>
      <charset val="204"/>
    </font>
    <font>
      <sz val="10"/>
      <color indexed="8"/>
      <name val="Times New Roman"/>
      <family val="1"/>
      <charset val="204"/>
    </font>
    <font>
      <b/>
      <sz val="10"/>
      <name val="Times New Roman"/>
      <family val="1"/>
      <charset val="204"/>
    </font>
    <font>
      <sz val="10"/>
      <color indexed="12"/>
      <name val="Times New Roman"/>
      <family val="1"/>
      <charset val="204"/>
    </font>
    <font>
      <sz val="8"/>
      <name val="Arial"/>
      <family val="2"/>
    </font>
    <font>
      <b/>
      <sz val="10"/>
      <color indexed="12"/>
      <name val="Times New Roman"/>
      <family val="1"/>
      <charset val="204"/>
    </font>
    <font>
      <sz val="10"/>
      <name val="Arial"/>
      <family val="2"/>
    </font>
    <font>
      <b/>
      <sz val="10"/>
      <color indexed="8"/>
      <name val="Times New Roman"/>
      <family val="1"/>
      <charset val="204"/>
    </font>
  </fonts>
  <fills count="15">
    <fill>
      <patternFill patternType="none"/>
    </fill>
    <fill>
      <patternFill patternType="gray125"/>
    </fill>
    <fill>
      <patternFill patternType="solid">
        <fgColor indexed="45"/>
        <bgColor indexed="29"/>
      </patternFill>
    </fill>
    <fill>
      <patternFill patternType="solid">
        <fgColor indexed="42"/>
        <bgColor indexed="27"/>
      </patternFill>
    </fill>
    <fill>
      <patternFill patternType="solid">
        <fgColor indexed="47"/>
        <bgColor indexed="22"/>
      </patternFill>
    </fill>
    <fill>
      <patternFill patternType="solid">
        <fgColor indexed="20"/>
        <bgColor indexed="36"/>
      </patternFill>
    </fill>
    <fill>
      <patternFill patternType="solid">
        <fgColor indexed="49"/>
        <bgColor indexed="40"/>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s>
  <borders count="56">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diagonal/>
    </border>
    <border>
      <left style="thin">
        <color indexed="8"/>
      </left>
      <right/>
      <top style="thin">
        <color indexed="8"/>
      </top>
      <bottom/>
      <diagonal/>
    </border>
    <border>
      <left style="thin">
        <color indexed="64"/>
      </left>
      <right/>
      <top/>
      <bottom/>
      <diagonal/>
    </border>
    <border>
      <left style="thin">
        <color indexed="8"/>
      </left>
      <right/>
      <top/>
      <bottom style="thin">
        <color indexed="8"/>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8"/>
      </left>
      <right/>
      <top/>
      <bottom/>
      <diagonal/>
    </border>
    <border>
      <left/>
      <right style="thin">
        <color indexed="8"/>
      </right>
      <top/>
      <bottom style="thin">
        <color indexed="8"/>
      </bottom>
      <diagonal/>
    </border>
    <border>
      <left/>
      <right/>
      <top style="thin">
        <color indexed="8"/>
      </top>
      <bottom/>
      <diagonal/>
    </border>
    <border>
      <left style="thin">
        <color indexed="64"/>
      </left>
      <right/>
      <top style="thin">
        <color indexed="64"/>
      </top>
      <bottom style="thin">
        <color indexed="64"/>
      </bottom>
      <diagonal/>
    </border>
    <border>
      <left style="thin">
        <color indexed="8"/>
      </left>
      <right style="thin">
        <color indexed="64"/>
      </right>
      <top style="thin">
        <color indexed="64"/>
      </top>
      <bottom/>
      <diagonal/>
    </border>
    <border>
      <left style="thin">
        <color indexed="8"/>
      </left>
      <right style="thin">
        <color indexed="64"/>
      </right>
      <top/>
      <bottom/>
      <diagonal/>
    </border>
    <border>
      <left style="thin">
        <color indexed="8"/>
      </left>
      <right style="thin">
        <color indexed="64"/>
      </right>
      <top/>
      <bottom style="thin">
        <color indexed="64"/>
      </bottom>
      <diagonal/>
    </border>
    <border>
      <left style="thin">
        <color indexed="64"/>
      </left>
      <right style="thin">
        <color indexed="8"/>
      </right>
      <top style="thin">
        <color indexed="8"/>
      </top>
      <bottom/>
      <diagonal/>
    </border>
    <border>
      <left style="thin">
        <color indexed="64"/>
      </left>
      <right style="thin">
        <color indexed="8"/>
      </right>
      <top/>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8"/>
      </right>
      <top/>
      <bottom/>
      <diagonal/>
    </border>
    <border>
      <left style="thin">
        <color indexed="64"/>
      </left>
      <right style="thin">
        <color indexed="64"/>
      </right>
      <top/>
      <bottom style="thin">
        <color indexed="8"/>
      </bottom>
      <diagonal/>
    </border>
    <border>
      <left/>
      <right/>
      <top style="thin">
        <color indexed="64"/>
      </top>
      <bottom style="thin">
        <color indexed="8"/>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8"/>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8"/>
      </left>
      <right style="thin">
        <color indexed="64"/>
      </right>
      <top/>
      <bottom style="thin">
        <color indexed="8"/>
      </bottom>
      <diagonal/>
    </border>
    <border>
      <left style="thin">
        <color indexed="64"/>
      </left>
      <right style="thin">
        <color indexed="64"/>
      </right>
      <top style="thin">
        <color indexed="8"/>
      </top>
      <bottom/>
      <diagonal/>
    </border>
    <border>
      <left style="thin">
        <color indexed="8"/>
      </left>
      <right style="thin">
        <color indexed="64"/>
      </right>
      <top style="thin">
        <color indexed="8"/>
      </top>
      <bottom/>
      <diagonal/>
    </border>
    <border>
      <left style="thin">
        <color indexed="64"/>
      </left>
      <right style="thin">
        <color indexed="8"/>
      </right>
      <top style="thin">
        <color indexed="64"/>
      </top>
      <bottom/>
      <diagonal/>
    </border>
    <border>
      <left/>
      <right style="thin">
        <color indexed="8"/>
      </right>
      <top style="thin">
        <color indexed="64"/>
      </top>
      <bottom/>
      <diagonal/>
    </border>
    <border>
      <left/>
      <right style="thin">
        <color indexed="8"/>
      </right>
      <top/>
      <bottom style="thin">
        <color indexed="64"/>
      </bottom>
      <diagonal/>
    </border>
    <border>
      <left style="thin">
        <color indexed="64"/>
      </left>
      <right/>
      <top/>
      <bottom style="thin">
        <color indexed="8"/>
      </bottom>
      <diagonal/>
    </border>
    <border>
      <left/>
      <right/>
      <top/>
      <bottom style="thin">
        <color indexed="8"/>
      </bottom>
      <diagonal/>
    </border>
  </borders>
  <cellStyleXfs count="25">
    <xf numFmtId="0" fontId="0" fillId="0" borderId="0"/>
    <xf numFmtId="0" fontId="2" fillId="0" borderId="0" applyBorder="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10" borderId="0" applyNumberFormat="0" applyBorder="0" applyAlignment="0" applyProtection="0"/>
    <xf numFmtId="0" fontId="3" fillId="4" borderId="1" applyNumberFormat="0" applyAlignment="0" applyProtection="0"/>
    <xf numFmtId="0" fontId="4" fillId="11" borderId="2" applyNumberFormat="0" applyAlignment="0" applyProtection="0"/>
    <xf numFmtId="0" fontId="5" fillId="11" borderId="1" applyNumberFormat="0" applyAlignment="0" applyProtection="0"/>
    <xf numFmtId="0" fontId="6" fillId="0" borderId="3" applyNumberFormat="0" applyFill="0" applyAlignment="0" applyProtection="0"/>
    <xf numFmtId="0" fontId="7" fillId="0" borderId="4" applyNumberFormat="0" applyFill="0" applyAlignment="0" applyProtection="0"/>
    <xf numFmtId="0" fontId="8" fillId="0" borderId="5" applyNumberFormat="0" applyFill="0" applyAlignment="0" applyProtection="0"/>
    <xf numFmtId="0" fontId="8" fillId="0" borderId="0" applyNumberFormat="0" applyFill="0" applyBorder="0" applyAlignment="0" applyProtection="0"/>
    <xf numFmtId="0" fontId="9" fillId="0" borderId="6" applyNumberFormat="0" applyFill="0" applyAlignment="0" applyProtection="0"/>
    <xf numFmtId="0" fontId="10" fillId="12" borderId="7" applyNumberFormat="0" applyAlignment="0" applyProtection="0"/>
    <xf numFmtId="0" fontId="11" fillId="0" borderId="0" applyNumberFormat="0" applyFill="0" applyBorder="0" applyAlignment="0" applyProtection="0"/>
    <xf numFmtId="0" fontId="12" fillId="13" borderId="0" applyNumberFormat="0" applyBorder="0" applyAlignment="0" applyProtection="0"/>
    <xf numFmtId="0" fontId="13" fillId="2" borderId="0" applyNumberFormat="0" applyBorder="0" applyAlignment="0" applyProtection="0"/>
    <xf numFmtId="0" fontId="14" fillId="0" borderId="0" applyNumberFormat="0" applyFill="0" applyBorder="0" applyAlignment="0" applyProtection="0"/>
    <xf numFmtId="0" fontId="24" fillId="14" borderId="8" applyNumberFormat="0" applyAlignment="0" applyProtection="0"/>
    <xf numFmtId="0" fontId="15" fillId="0" borderId="9" applyNumberFormat="0" applyFill="0" applyAlignment="0" applyProtection="0"/>
    <xf numFmtId="0" fontId="16" fillId="0" borderId="0" applyNumberFormat="0" applyFill="0" applyBorder="0" applyAlignment="0" applyProtection="0"/>
    <xf numFmtId="0" fontId="17" fillId="3" borderId="0" applyNumberFormat="0" applyBorder="0" applyAlignment="0" applyProtection="0"/>
  </cellStyleXfs>
  <cellXfs count="306">
    <xf numFmtId="0" fontId="0" fillId="0" borderId="0" xfId="0"/>
    <xf numFmtId="4" fontId="18" fillId="0" borderId="0" xfId="0" applyNumberFormat="1" applyFont="1" applyFill="1" applyAlignment="1">
      <alignment horizontal="center" vertical="top" wrapText="1"/>
    </xf>
    <xf numFmtId="0" fontId="18" fillId="0" borderId="0" xfId="0" applyFont="1" applyFill="1" applyAlignment="1">
      <alignment horizontal="center" vertical="top" wrapText="1"/>
    </xf>
    <xf numFmtId="4" fontId="19" fillId="0" borderId="0" xfId="1" applyNumberFormat="1" applyFont="1" applyFill="1" applyBorder="1" applyAlignment="1" applyProtection="1"/>
    <xf numFmtId="0" fontId="19" fillId="0" borderId="0" xfId="1" applyFont="1" applyFill="1" applyBorder="1" applyAlignment="1" applyProtection="1"/>
    <xf numFmtId="4" fontId="21" fillId="0" borderId="0" xfId="0" applyNumberFormat="1" applyFont="1" applyFill="1"/>
    <xf numFmtId="0" fontId="21" fillId="0" borderId="0" xfId="0" applyFont="1" applyFill="1"/>
    <xf numFmtId="4" fontId="18" fillId="0" borderId="0" xfId="0" applyNumberFormat="1" applyFont="1" applyFill="1"/>
    <xf numFmtId="0" fontId="18" fillId="0" borderId="0" xfId="0" applyFont="1" applyFill="1"/>
    <xf numFmtId="4" fontId="18" fillId="0" borderId="12" xfId="0" applyNumberFormat="1" applyFont="1" applyFill="1" applyBorder="1" applyAlignment="1">
      <alignment horizontal="center" vertical="top"/>
    </xf>
    <xf numFmtId="4" fontId="18" fillId="0" borderId="11" xfId="0" applyNumberFormat="1" applyFont="1" applyFill="1" applyBorder="1" applyAlignment="1">
      <alignment horizontal="center" vertical="top"/>
    </xf>
    <xf numFmtId="1" fontId="18" fillId="0" borderId="0" xfId="0" applyNumberFormat="1" applyFont="1" applyFill="1" applyAlignment="1">
      <alignment horizontal="center" vertical="top" wrapText="1"/>
    </xf>
    <xf numFmtId="1" fontId="18" fillId="0" borderId="11" xfId="0" applyNumberFormat="1" applyFont="1" applyFill="1" applyBorder="1" applyAlignment="1">
      <alignment horizontal="center" vertical="top" wrapText="1"/>
    </xf>
    <xf numFmtId="0" fontId="18" fillId="0" borderId="13" xfId="0" applyFont="1" applyFill="1" applyBorder="1" applyAlignment="1">
      <alignment vertical="top" wrapText="1"/>
    </xf>
    <xf numFmtId="0" fontId="18" fillId="0" borderId="14" xfId="0" applyFont="1" applyFill="1" applyBorder="1" applyAlignment="1">
      <alignment vertical="top" wrapText="1"/>
    </xf>
    <xf numFmtId="4" fontId="18" fillId="0" borderId="15" xfId="0" applyNumberFormat="1" applyFont="1" applyFill="1" applyBorder="1" applyAlignment="1">
      <alignment horizontal="center" vertical="top"/>
    </xf>
    <xf numFmtId="4" fontId="18" fillId="0" borderId="15" xfId="0" applyNumberFormat="1" applyFont="1" applyFill="1" applyBorder="1" applyAlignment="1">
      <alignment horizontal="center" vertical="top" wrapText="1"/>
    </xf>
    <xf numFmtId="1" fontId="18" fillId="0" borderId="0" xfId="0" applyNumberFormat="1" applyFont="1" applyFill="1" applyBorder="1" applyAlignment="1">
      <alignment horizontal="center" vertical="top" wrapText="1"/>
    </xf>
    <xf numFmtId="0" fontId="18" fillId="0" borderId="0" xfId="0" applyFont="1" applyFill="1" applyBorder="1" applyAlignment="1">
      <alignment horizontal="center" vertical="top" wrapText="1"/>
    </xf>
    <xf numFmtId="0" fontId="18" fillId="0" borderId="15" xfId="0" applyFont="1" applyFill="1" applyBorder="1" applyAlignment="1">
      <alignment horizontal="left" vertical="top" wrapText="1"/>
    </xf>
    <xf numFmtId="4" fontId="18" fillId="0" borderId="10" xfId="0" applyNumberFormat="1" applyFont="1" applyFill="1" applyBorder="1" applyAlignment="1">
      <alignment horizontal="center" vertical="top"/>
    </xf>
    <xf numFmtId="0" fontId="19" fillId="0" borderId="11" xfId="1" applyFont="1" applyFill="1" applyBorder="1" applyAlignment="1" applyProtection="1">
      <alignment horizontal="center" vertical="top" wrapText="1"/>
    </xf>
    <xf numFmtId="4" fontId="19" fillId="0" borderId="11" xfId="1" applyNumberFormat="1" applyFont="1" applyFill="1" applyBorder="1" applyAlignment="1" applyProtection="1">
      <alignment horizontal="center" vertical="top" wrapText="1"/>
    </xf>
    <xf numFmtId="4" fontId="19" fillId="0" borderId="10" xfId="1" applyNumberFormat="1" applyFont="1" applyFill="1" applyBorder="1" applyAlignment="1" applyProtection="1">
      <alignment horizontal="center" vertical="top" wrapText="1"/>
    </xf>
    <xf numFmtId="4" fontId="19" fillId="0" borderId="15" xfId="1" applyNumberFormat="1" applyFont="1" applyFill="1" applyBorder="1" applyAlignment="1" applyProtection="1">
      <alignment horizontal="center" vertical="top" wrapText="1"/>
    </xf>
    <xf numFmtId="4" fontId="21" fillId="0" borderId="15" xfId="0" applyNumberFormat="1" applyFont="1" applyFill="1" applyBorder="1"/>
    <xf numFmtId="0" fontId="18" fillId="0" borderId="15" xfId="0" applyFont="1" applyFill="1" applyBorder="1" applyAlignment="1">
      <alignment vertical="top" wrapText="1"/>
    </xf>
    <xf numFmtId="0" fontId="18" fillId="0" borderId="14" xfId="0" applyFont="1" applyFill="1" applyBorder="1" applyAlignment="1">
      <alignment vertical="center"/>
    </xf>
    <xf numFmtId="0" fontId="18" fillId="0" borderId="14" xfId="0" applyFont="1" applyFill="1" applyBorder="1" applyAlignment="1">
      <alignment horizontal="center" vertical="top"/>
    </xf>
    <xf numFmtId="4" fontId="18" fillId="0" borderId="14" xfId="0" applyNumberFormat="1" applyFont="1" applyFill="1" applyBorder="1" applyAlignment="1">
      <alignment horizontal="center" vertical="top"/>
    </xf>
    <xf numFmtId="4" fontId="18" fillId="0" borderId="16" xfId="0" applyNumberFormat="1" applyFont="1" applyFill="1" applyBorder="1" applyAlignment="1">
      <alignment horizontal="center" vertical="top"/>
    </xf>
    <xf numFmtId="4" fontId="18" fillId="0" borderId="17" xfId="0" applyNumberFormat="1" applyFont="1" applyFill="1" applyBorder="1" applyAlignment="1">
      <alignment horizontal="center" vertical="top"/>
    </xf>
    <xf numFmtId="4" fontId="18" fillId="0" borderId="18" xfId="0" applyNumberFormat="1" applyFont="1" applyFill="1" applyBorder="1" applyAlignment="1">
      <alignment horizontal="center" vertical="top"/>
    </xf>
    <xf numFmtId="4" fontId="18" fillId="0" borderId="19" xfId="0" applyNumberFormat="1" applyFont="1" applyFill="1" applyBorder="1" applyAlignment="1">
      <alignment horizontal="center" vertical="top"/>
    </xf>
    <xf numFmtId="0" fontId="19" fillId="0" borderId="11" xfId="1" applyFont="1" applyFill="1" applyBorder="1" applyAlignment="1" applyProtection="1">
      <alignment horizontal="left" vertical="top" wrapText="1"/>
    </xf>
    <xf numFmtId="0" fontId="19" fillId="0" borderId="12" xfId="1" applyFont="1" applyFill="1" applyBorder="1" applyAlignment="1" applyProtection="1">
      <alignment horizontal="left" vertical="top" wrapText="1"/>
    </xf>
    <xf numFmtId="0" fontId="19" fillId="0" borderId="18" xfId="1" applyFont="1" applyFill="1" applyBorder="1" applyAlignment="1" applyProtection="1">
      <alignment horizontal="left" vertical="top" wrapText="1"/>
    </xf>
    <xf numFmtId="0" fontId="18" fillId="0" borderId="15" xfId="0" applyFont="1" applyFill="1" applyBorder="1"/>
    <xf numFmtId="1" fontId="18" fillId="0" borderId="20" xfId="0" applyNumberFormat="1" applyFont="1" applyFill="1" applyBorder="1" applyAlignment="1">
      <alignment horizontal="center" vertical="top" wrapText="1"/>
    </xf>
    <xf numFmtId="4" fontId="18" fillId="0" borderId="21" xfId="0" applyNumberFormat="1" applyFont="1" applyFill="1" applyBorder="1" applyAlignment="1">
      <alignment horizontal="center" vertical="top"/>
    </xf>
    <xf numFmtId="0" fontId="18" fillId="0" borderId="14" xfId="0" applyFont="1" applyFill="1" applyBorder="1" applyAlignment="1">
      <alignment horizontal="distributed" vertical="top"/>
    </xf>
    <xf numFmtId="0" fontId="18" fillId="0" borderId="14" xfId="0" applyFont="1" applyFill="1" applyBorder="1" applyAlignment="1">
      <alignment horizontal="left" vertical="distributed"/>
    </xf>
    <xf numFmtId="0" fontId="18" fillId="0" borderId="14" xfId="0" applyFont="1" applyFill="1" applyBorder="1" applyAlignment="1">
      <alignment vertical="distributed"/>
    </xf>
    <xf numFmtId="0" fontId="18" fillId="0" borderId="10" xfId="0" applyFont="1" applyFill="1" applyBorder="1" applyAlignment="1">
      <alignment vertical="distributed" wrapText="1"/>
    </xf>
    <xf numFmtId="4" fontId="18" fillId="0" borderId="22" xfId="0" applyNumberFormat="1" applyFont="1" applyFill="1" applyBorder="1" applyAlignment="1">
      <alignment horizontal="center" vertical="top"/>
    </xf>
    <xf numFmtId="4" fontId="18" fillId="0" borderId="23" xfId="0" applyNumberFormat="1" applyFont="1" applyFill="1" applyBorder="1" applyAlignment="1">
      <alignment horizontal="center" vertical="top"/>
    </xf>
    <xf numFmtId="0" fontId="18" fillId="0" borderId="15" xfId="0" applyFont="1" applyFill="1" applyBorder="1" applyAlignment="1">
      <alignment vertical="distributed"/>
    </xf>
    <xf numFmtId="0" fontId="18" fillId="0" borderId="22" xfId="0" applyFont="1" applyFill="1" applyBorder="1" applyAlignment="1">
      <alignment vertical="distributed"/>
    </xf>
    <xf numFmtId="4" fontId="18" fillId="0" borderId="0" xfId="0" applyNumberFormat="1" applyFont="1" applyFill="1" applyBorder="1"/>
    <xf numFmtId="0" fontId="18" fillId="0" borderId="0" xfId="0" applyFont="1" applyFill="1" applyBorder="1"/>
    <xf numFmtId="4" fontId="18" fillId="0" borderId="24" xfId="0" applyNumberFormat="1" applyFont="1" applyFill="1" applyBorder="1" applyAlignment="1">
      <alignment horizontal="center" vertical="top"/>
    </xf>
    <xf numFmtId="0" fontId="18" fillId="0" borderId="11" xfId="0" applyFont="1" applyFill="1" applyBorder="1" applyAlignment="1">
      <alignment horizontal="distributed" vertical="top"/>
    </xf>
    <xf numFmtId="0" fontId="18" fillId="0" borderId="11" xfId="0" applyFont="1" applyFill="1" applyBorder="1" applyAlignment="1">
      <alignment horizontal="distributed" vertical="distributed"/>
    </xf>
    <xf numFmtId="4" fontId="18" fillId="0" borderId="19" xfId="0" applyNumberFormat="1" applyFont="1" applyFill="1" applyBorder="1" applyAlignment="1">
      <alignment horizontal="center" vertical="top" wrapText="1"/>
    </xf>
    <xf numFmtId="164" fontId="18" fillId="0" borderId="10" xfId="0" applyNumberFormat="1" applyFont="1" applyFill="1" applyBorder="1" applyAlignment="1">
      <alignment horizontal="center" vertical="top" wrapText="1"/>
    </xf>
    <xf numFmtId="164" fontId="18" fillId="0" borderId="15" xfId="0" applyNumberFormat="1" applyFont="1" applyFill="1" applyBorder="1" applyAlignment="1">
      <alignment horizontal="center" vertical="top" wrapText="1"/>
    </xf>
    <xf numFmtId="164" fontId="18" fillId="0" borderId="11" xfId="0" applyNumberFormat="1" applyFont="1" applyFill="1" applyBorder="1" applyAlignment="1">
      <alignment horizontal="center" vertical="top" wrapText="1"/>
    </xf>
    <xf numFmtId="164" fontId="18" fillId="0" borderId="16" xfId="0" applyNumberFormat="1" applyFont="1" applyFill="1" applyBorder="1" applyAlignment="1">
      <alignment horizontal="center" vertical="top" wrapText="1"/>
    </xf>
    <xf numFmtId="4" fontId="18" fillId="0" borderId="26" xfId="0" applyNumberFormat="1" applyFont="1" applyFill="1" applyBorder="1" applyAlignment="1">
      <alignment horizontal="center" vertical="top"/>
    </xf>
    <xf numFmtId="1" fontId="18" fillId="0" borderId="11" xfId="0" applyNumberFormat="1" applyFont="1" applyFill="1" applyBorder="1" applyAlignment="1">
      <alignment horizontal="center" vertical="center" wrapText="1"/>
    </xf>
    <xf numFmtId="4" fontId="18" fillId="0" borderId="0" xfId="0" applyNumberFormat="1" applyFont="1" applyFill="1" applyAlignment="1">
      <alignment horizontal="center" vertical="center" wrapText="1"/>
    </xf>
    <xf numFmtId="4" fontId="18" fillId="0" borderId="23" xfId="0" applyNumberFormat="1" applyFont="1" applyFill="1" applyBorder="1" applyAlignment="1">
      <alignment horizontal="center" vertical="top" wrapText="1"/>
    </xf>
    <xf numFmtId="4" fontId="18" fillId="0" borderId="27" xfId="0" applyNumberFormat="1" applyFont="1" applyFill="1" applyBorder="1" applyAlignment="1">
      <alignment horizontal="center" vertical="top" wrapText="1"/>
    </xf>
    <xf numFmtId="4" fontId="18" fillId="0" borderId="21" xfId="0" applyNumberFormat="1" applyFont="1" applyFill="1" applyBorder="1" applyAlignment="1">
      <alignment horizontal="center" vertical="top" wrapText="1"/>
    </xf>
    <xf numFmtId="0" fontId="18" fillId="0" borderId="15" xfId="0" applyFont="1" applyFill="1" applyBorder="1" applyAlignment="1">
      <alignment horizontal="distributed" vertical="top"/>
    </xf>
    <xf numFmtId="4" fontId="18" fillId="0" borderId="25" xfId="0" applyNumberFormat="1" applyFont="1" applyFill="1" applyBorder="1" applyAlignment="1">
      <alignment horizontal="center" vertical="top"/>
    </xf>
    <xf numFmtId="4" fontId="19" fillId="0" borderId="11" xfId="1" applyNumberFormat="1" applyFont="1" applyFill="1" applyBorder="1" applyAlignment="1" applyProtection="1">
      <alignment horizontal="center" vertical="center" wrapText="1"/>
    </xf>
    <xf numFmtId="4" fontId="18" fillId="0" borderId="12" xfId="0" applyNumberFormat="1" applyFont="1" applyFill="1" applyBorder="1" applyAlignment="1">
      <alignment horizontal="center" vertical="top" wrapText="1"/>
    </xf>
    <xf numFmtId="4" fontId="18" fillId="0" borderId="11" xfId="0" applyNumberFormat="1" applyFont="1" applyFill="1" applyBorder="1" applyAlignment="1">
      <alignment horizontal="center" vertical="top" wrapText="1"/>
    </xf>
    <xf numFmtId="0" fontId="19" fillId="0" borderId="15" xfId="1" applyFont="1" applyFill="1" applyBorder="1" applyAlignment="1" applyProtection="1">
      <alignment horizontal="left" vertical="top" wrapText="1"/>
    </xf>
    <xf numFmtId="0" fontId="19" fillId="0" borderId="11" xfId="1" applyFont="1" applyFill="1" applyBorder="1" applyAlignment="1" applyProtection="1">
      <alignment horizontal="center" vertical="center" wrapText="1"/>
    </xf>
    <xf numFmtId="0" fontId="18" fillId="0" borderId="11" xfId="0" applyFont="1" applyFill="1" applyBorder="1" applyAlignment="1">
      <alignment vertical="top" wrapText="1"/>
    </xf>
    <xf numFmtId="0" fontId="18" fillId="0" borderId="11" xfId="0" applyFont="1" applyFill="1" applyBorder="1" applyAlignment="1">
      <alignment horizontal="center" vertical="top" wrapText="1"/>
    </xf>
    <xf numFmtId="0" fontId="18" fillId="0" borderId="10" xfId="0" applyFont="1" applyFill="1" applyBorder="1" applyAlignment="1">
      <alignment vertical="top" wrapText="1"/>
    </xf>
    <xf numFmtId="4" fontId="18" fillId="0" borderId="14" xfId="0" applyNumberFormat="1" applyFont="1" applyFill="1" applyBorder="1" applyAlignment="1">
      <alignment horizontal="center" vertical="top" wrapText="1"/>
    </xf>
    <xf numFmtId="4" fontId="18" fillId="0" borderId="11" xfId="0" applyNumberFormat="1" applyFont="1" applyFill="1" applyBorder="1" applyAlignment="1">
      <alignment horizontal="center" vertical="center" wrapText="1"/>
    </xf>
    <xf numFmtId="4" fontId="18" fillId="0" borderId="15" xfId="0" applyNumberFormat="1" applyFont="1" applyFill="1" applyBorder="1" applyAlignment="1">
      <alignment horizontal="center" vertical="center"/>
    </xf>
    <xf numFmtId="0" fontId="18" fillId="0" borderId="10" xfId="0" applyFont="1" applyFill="1" applyBorder="1" applyAlignment="1">
      <alignment horizontal="left" vertical="top" wrapText="1"/>
    </xf>
    <xf numFmtId="0" fontId="18" fillId="0" borderId="13" xfId="0" applyFont="1" applyFill="1" applyBorder="1" applyAlignment="1">
      <alignment horizontal="left" vertical="top" wrapText="1"/>
    </xf>
    <xf numFmtId="0" fontId="18" fillId="0" borderId="11" xfId="0" applyFont="1" applyFill="1" applyBorder="1" applyAlignment="1">
      <alignment horizontal="left" vertical="top" wrapText="1"/>
    </xf>
    <xf numFmtId="4" fontId="18" fillId="0" borderId="10" xfId="0" applyNumberFormat="1" applyFont="1" applyFill="1" applyBorder="1" applyAlignment="1">
      <alignment horizontal="center" vertical="top" wrapText="1"/>
    </xf>
    <xf numFmtId="4" fontId="18" fillId="0" borderId="16" xfId="0" applyNumberFormat="1" applyFont="1" applyFill="1" applyBorder="1" applyAlignment="1">
      <alignment horizontal="center" vertical="top" wrapText="1"/>
    </xf>
    <xf numFmtId="0" fontId="23" fillId="0" borderId="0" xfId="1" applyFont="1" applyFill="1" applyBorder="1" applyAlignment="1" applyProtection="1">
      <alignment horizontal="center" vertical="center" wrapText="1"/>
    </xf>
    <xf numFmtId="4" fontId="18" fillId="0" borderId="13" xfId="0" applyNumberFormat="1" applyFont="1" applyFill="1" applyBorder="1" applyAlignment="1">
      <alignment horizontal="center" vertical="top" wrapText="1"/>
    </xf>
    <xf numFmtId="0" fontId="18" fillId="0" borderId="10" xfId="0" applyFont="1" applyFill="1" applyBorder="1" applyAlignment="1">
      <alignment horizontal="distributed" vertical="top"/>
    </xf>
    <xf numFmtId="4" fontId="18" fillId="0" borderId="0" xfId="0" applyNumberFormat="1" applyFont="1" applyFill="1" applyBorder="1" applyAlignment="1">
      <alignment vertical="top" wrapText="1"/>
    </xf>
    <xf numFmtId="4" fontId="18" fillId="0" borderId="37" xfId="0" applyNumberFormat="1" applyFont="1" applyFill="1" applyBorder="1" applyAlignment="1">
      <alignment horizontal="center" vertical="top" wrapText="1"/>
    </xf>
    <xf numFmtId="1" fontId="18" fillId="0" borderId="14" xfId="0" applyNumberFormat="1" applyFont="1" applyFill="1" applyBorder="1" applyAlignment="1">
      <alignment horizontal="center" vertical="top" wrapText="1"/>
    </xf>
    <xf numFmtId="0" fontId="23" fillId="0" borderId="0" xfId="0" applyFont="1" applyFill="1" applyBorder="1" applyAlignment="1">
      <alignment horizontal="center"/>
    </xf>
    <xf numFmtId="1" fontId="18" fillId="0" borderId="15" xfId="0" applyNumberFormat="1" applyFont="1" applyFill="1" applyBorder="1" applyAlignment="1">
      <alignment horizontal="center" vertical="top" wrapText="1"/>
    </xf>
    <xf numFmtId="4" fontId="18" fillId="0" borderId="35" xfId="0" applyNumberFormat="1" applyFont="1" applyFill="1" applyBorder="1" applyAlignment="1">
      <alignment horizontal="center" vertical="center"/>
    </xf>
    <xf numFmtId="4" fontId="18" fillId="0" borderId="36" xfId="0" applyNumberFormat="1" applyFont="1" applyFill="1" applyBorder="1" applyAlignment="1">
      <alignment horizontal="center" vertical="center"/>
    </xf>
    <xf numFmtId="4" fontId="18" fillId="0" borderId="22" xfId="0" applyNumberFormat="1" applyFont="1" applyFill="1" applyBorder="1" applyAlignment="1">
      <alignment horizontal="center" vertical="center"/>
    </xf>
    <xf numFmtId="0" fontId="18" fillId="0" borderId="15" xfId="0" applyFont="1" applyFill="1" applyBorder="1" applyAlignment="1">
      <alignment horizontal="center" vertical="center"/>
    </xf>
    <xf numFmtId="4" fontId="18" fillId="0" borderId="13" xfId="0" applyNumberFormat="1" applyFont="1" applyFill="1" applyBorder="1" applyAlignment="1">
      <alignment horizontal="center" vertical="center"/>
    </xf>
    <xf numFmtId="4" fontId="18" fillId="0" borderId="15" xfId="0" applyNumberFormat="1" applyFont="1" applyFill="1" applyBorder="1" applyAlignment="1">
      <alignment horizontal="center" vertical="center"/>
    </xf>
    <xf numFmtId="0" fontId="24" fillId="0" borderId="15" xfId="0" applyFont="1" applyFill="1" applyBorder="1" applyAlignment="1">
      <alignment horizontal="center" vertical="center"/>
    </xf>
    <xf numFmtId="0" fontId="18" fillId="0" borderId="15" xfId="0" applyFont="1" applyFill="1" applyBorder="1" applyAlignment="1">
      <alignment horizontal="center" vertical="top" wrapText="1"/>
    </xf>
    <xf numFmtId="0" fontId="23" fillId="0" borderId="15" xfId="0" applyFont="1" applyFill="1" applyBorder="1" applyAlignment="1">
      <alignment horizontal="center" vertical="top" wrapText="1"/>
    </xf>
    <xf numFmtId="4" fontId="18" fillId="0" borderId="15" xfId="0" applyNumberFormat="1" applyFont="1" applyFill="1" applyBorder="1" applyAlignment="1">
      <alignment horizontal="center" vertical="top" wrapText="1"/>
    </xf>
    <xf numFmtId="0" fontId="18" fillId="0" borderId="35" xfId="0" applyFont="1" applyFill="1" applyBorder="1" applyAlignment="1">
      <alignment horizontal="center" vertical="center" wrapText="1"/>
    </xf>
    <xf numFmtId="0" fontId="18" fillId="0" borderId="36" xfId="0" applyFont="1" applyFill="1" applyBorder="1" applyAlignment="1">
      <alignment horizontal="center" vertical="center" wrapText="1"/>
    </xf>
    <xf numFmtId="0" fontId="18" fillId="0" borderId="22" xfId="0" applyFont="1" applyFill="1" applyBorder="1" applyAlignment="1">
      <alignment horizontal="center" vertical="center" wrapText="1"/>
    </xf>
    <xf numFmtId="4" fontId="18" fillId="0" borderId="14" xfId="0" applyNumberFormat="1" applyFont="1" applyFill="1" applyBorder="1" applyAlignment="1">
      <alignment horizontal="center" vertical="center"/>
    </xf>
    <xf numFmtId="4" fontId="18" fillId="0" borderId="11" xfId="0" applyNumberFormat="1" applyFont="1" applyFill="1" applyBorder="1" applyAlignment="1">
      <alignment horizontal="center" vertical="center"/>
    </xf>
    <xf numFmtId="3" fontId="18" fillId="0" borderId="15" xfId="0" applyNumberFormat="1" applyFont="1" applyFill="1" applyBorder="1" applyAlignment="1">
      <alignment horizontal="center" vertical="center" wrapText="1"/>
    </xf>
    <xf numFmtId="4" fontId="18" fillId="0" borderId="14" xfId="0" applyNumberFormat="1" applyFont="1" applyFill="1" applyBorder="1" applyAlignment="1">
      <alignment horizontal="center" vertical="center" wrapText="1"/>
    </xf>
    <xf numFmtId="4" fontId="18" fillId="0" borderId="11" xfId="0" applyNumberFormat="1" applyFont="1" applyFill="1" applyBorder="1" applyAlignment="1">
      <alignment horizontal="center" vertical="center" wrapText="1"/>
    </xf>
    <xf numFmtId="4" fontId="18" fillId="0" borderId="10" xfId="0" applyNumberFormat="1" applyFont="1" applyFill="1" applyBorder="1" applyAlignment="1">
      <alignment horizontal="center" vertical="center" wrapText="1"/>
    </xf>
    <xf numFmtId="0" fontId="0" fillId="0" borderId="15" xfId="0" applyFill="1" applyBorder="1" applyAlignment="1">
      <alignment vertical="center"/>
    </xf>
    <xf numFmtId="0" fontId="0" fillId="0" borderId="35" xfId="0" applyFill="1" applyBorder="1" applyAlignment="1">
      <alignment vertical="center"/>
    </xf>
    <xf numFmtId="0" fontId="24" fillId="0" borderId="13" xfId="0" applyFont="1" applyFill="1" applyBorder="1" applyAlignment="1">
      <alignment horizontal="center" vertical="center" wrapText="1"/>
    </xf>
    <xf numFmtId="0" fontId="24" fillId="0" borderId="14" xfId="0" applyFont="1" applyFill="1" applyBorder="1" applyAlignment="1">
      <alignment horizontal="center" vertical="center" wrapText="1"/>
    </xf>
    <xf numFmtId="4" fontId="18" fillId="0" borderId="13" xfId="0" applyNumberFormat="1" applyFont="1" applyFill="1" applyBorder="1" applyAlignment="1">
      <alignment horizontal="center" vertical="center" wrapText="1"/>
    </xf>
    <xf numFmtId="0" fontId="18" fillId="0" borderId="11" xfId="1" applyFont="1" applyFill="1" applyBorder="1" applyAlignment="1" applyProtection="1">
      <alignment horizontal="center" vertical="center" wrapText="1"/>
    </xf>
    <xf numFmtId="4" fontId="18" fillId="0" borderId="41" xfId="0" applyNumberFormat="1" applyFont="1" applyFill="1" applyBorder="1" applyAlignment="1">
      <alignment horizontal="center" vertical="center" wrapText="1"/>
    </xf>
    <xf numFmtId="4" fontId="18" fillId="0" borderId="34" xfId="0" applyNumberFormat="1" applyFont="1" applyFill="1" applyBorder="1" applyAlignment="1">
      <alignment horizontal="center" vertical="center" wrapText="1"/>
    </xf>
    <xf numFmtId="0" fontId="18" fillId="0" borderId="10" xfId="1" applyFont="1" applyFill="1" applyBorder="1" applyAlignment="1" applyProtection="1">
      <alignment horizontal="center" vertical="center" wrapText="1"/>
    </xf>
    <xf numFmtId="4" fontId="19" fillId="0" borderId="28" xfId="1" applyNumberFormat="1" applyFont="1" applyFill="1" applyBorder="1" applyAlignment="1" applyProtection="1">
      <alignment horizontal="center" vertical="center" wrapText="1"/>
    </xf>
    <xf numFmtId="4" fontId="19" fillId="0" borderId="29" xfId="1" applyNumberFormat="1" applyFont="1" applyFill="1" applyBorder="1" applyAlignment="1" applyProtection="1">
      <alignment horizontal="center" vertical="center" wrapText="1"/>
    </xf>
    <xf numFmtId="4" fontId="19" fillId="0" borderId="30" xfId="1" applyNumberFormat="1" applyFont="1" applyFill="1" applyBorder="1" applyAlignment="1" applyProtection="1">
      <alignment horizontal="center" vertical="center" wrapText="1"/>
    </xf>
    <xf numFmtId="0" fontId="18" fillId="0" borderId="41" xfId="0" applyFont="1" applyFill="1" applyBorder="1" applyAlignment="1">
      <alignment horizontal="center" vertical="center" wrapText="1"/>
    </xf>
    <xf numFmtId="0" fontId="18" fillId="0" borderId="13" xfId="0" applyFont="1" applyFill="1" applyBorder="1" applyAlignment="1">
      <alignment horizontal="center" vertical="center" wrapText="1"/>
    </xf>
    <xf numFmtId="0" fontId="18" fillId="0" borderId="34" xfId="0" applyFont="1" applyFill="1" applyBorder="1" applyAlignment="1">
      <alignment horizontal="center" vertical="center" wrapText="1"/>
    </xf>
    <xf numFmtId="4" fontId="19" fillId="0" borderId="35" xfId="1" applyNumberFormat="1" applyFont="1" applyFill="1" applyBorder="1" applyAlignment="1" applyProtection="1">
      <alignment horizontal="center" vertical="center" wrapText="1"/>
    </xf>
    <xf numFmtId="4" fontId="19" fillId="0" borderId="36" xfId="1" applyNumberFormat="1" applyFont="1" applyFill="1" applyBorder="1" applyAlignment="1" applyProtection="1">
      <alignment horizontal="center" vertical="center" wrapText="1"/>
    </xf>
    <xf numFmtId="0" fontId="24" fillId="0" borderId="22" xfId="0" applyFont="1" applyFill="1" applyBorder="1" applyAlignment="1">
      <alignment horizontal="center" vertical="center" wrapText="1"/>
    </xf>
    <xf numFmtId="4" fontId="18" fillId="0" borderId="10" xfId="0" applyNumberFormat="1" applyFont="1" applyFill="1" applyBorder="1" applyAlignment="1">
      <alignment horizontal="center" vertical="top" wrapText="1"/>
    </xf>
    <xf numFmtId="0" fontId="18" fillId="0" borderId="21" xfId="0" applyFont="1" applyFill="1" applyBorder="1" applyAlignment="1">
      <alignment horizontal="center" vertical="top" wrapText="1"/>
    </xf>
    <xf numFmtId="0" fontId="18" fillId="0" borderId="55" xfId="0" applyFont="1" applyFill="1" applyBorder="1" applyAlignment="1">
      <alignment horizontal="center" vertical="top" wrapText="1"/>
    </xf>
    <xf numFmtId="4" fontId="18" fillId="0" borderId="19" xfId="0" applyNumberFormat="1" applyFont="1" applyFill="1" applyBorder="1" applyAlignment="1">
      <alignment horizontal="center" vertical="top" wrapText="1"/>
    </xf>
    <xf numFmtId="4" fontId="18" fillId="0" borderId="26" xfId="0" applyNumberFormat="1" applyFont="1" applyFill="1" applyBorder="1" applyAlignment="1">
      <alignment horizontal="center" vertical="top" wrapText="1"/>
    </xf>
    <xf numFmtId="4" fontId="18" fillId="0" borderId="18" xfId="0" applyNumberFormat="1" applyFont="1" applyFill="1" applyBorder="1" applyAlignment="1">
      <alignment horizontal="center" vertical="top" wrapText="1"/>
    </xf>
    <xf numFmtId="4" fontId="18" fillId="0" borderId="16" xfId="0" applyNumberFormat="1" applyFont="1" applyFill="1" applyBorder="1" applyAlignment="1">
      <alignment horizontal="center" vertical="top" wrapText="1"/>
    </xf>
    <xf numFmtId="4" fontId="18" fillId="0" borderId="17" xfId="0" applyNumberFormat="1" applyFont="1" applyFill="1" applyBorder="1" applyAlignment="1">
      <alignment horizontal="center" vertical="top" wrapText="1"/>
    </xf>
    <xf numFmtId="4" fontId="18" fillId="0" borderId="12" xfId="0" applyNumberFormat="1" applyFont="1" applyFill="1" applyBorder="1" applyAlignment="1">
      <alignment horizontal="center" vertical="top" wrapText="1"/>
    </xf>
    <xf numFmtId="4" fontId="18" fillId="0" borderId="49" xfId="0" applyNumberFormat="1" applyFont="1" applyFill="1" applyBorder="1" applyAlignment="1">
      <alignment horizontal="center" vertical="center" wrapText="1"/>
    </xf>
    <xf numFmtId="4" fontId="18" fillId="0" borderId="36" xfId="0" applyNumberFormat="1" applyFont="1" applyFill="1" applyBorder="1" applyAlignment="1">
      <alignment horizontal="center" vertical="center" wrapText="1"/>
    </xf>
    <xf numFmtId="4" fontId="18" fillId="0" borderId="22" xfId="0" applyNumberFormat="1" applyFont="1" applyFill="1" applyBorder="1" applyAlignment="1">
      <alignment horizontal="center" vertical="center" wrapText="1"/>
    </xf>
    <xf numFmtId="4" fontId="18" fillId="0" borderId="11" xfId="0" applyNumberFormat="1" applyFont="1" applyFill="1" applyBorder="1" applyAlignment="1">
      <alignment horizontal="center" vertical="top" wrapText="1"/>
    </xf>
    <xf numFmtId="4" fontId="18" fillId="0" borderId="12" xfId="0" applyNumberFormat="1" applyFont="1" applyFill="1" applyBorder="1" applyAlignment="1">
      <alignment horizontal="center" vertical="center" wrapText="1"/>
    </xf>
    <xf numFmtId="4" fontId="18" fillId="0" borderId="35" xfId="0" applyNumberFormat="1" applyFont="1" applyFill="1" applyBorder="1" applyAlignment="1">
      <alignment horizontal="center" vertical="center" wrapText="1"/>
    </xf>
    <xf numFmtId="4" fontId="19" fillId="0" borderId="11" xfId="1" applyNumberFormat="1" applyFont="1" applyFill="1" applyBorder="1" applyAlignment="1" applyProtection="1">
      <alignment horizontal="center" vertical="center" wrapText="1"/>
    </xf>
    <xf numFmtId="4" fontId="18" fillId="0" borderId="52" xfId="0" applyNumberFormat="1" applyFont="1" applyFill="1" applyBorder="1" applyAlignment="1">
      <alignment horizontal="center" vertical="center" wrapText="1"/>
    </xf>
    <xf numFmtId="4" fontId="18" fillId="0" borderId="37" xfId="0" applyNumberFormat="1" applyFont="1" applyFill="1" applyBorder="1" applyAlignment="1">
      <alignment horizontal="center" vertical="center" wrapText="1"/>
    </xf>
    <xf numFmtId="4" fontId="18" fillId="0" borderId="53" xfId="0" applyNumberFormat="1" applyFont="1" applyFill="1" applyBorder="1" applyAlignment="1">
      <alignment horizontal="center" vertical="center" wrapText="1"/>
    </xf>
    <xf numFmtId="4" fontId="18" fillId="0" borderId="35" xfId="0" applyNumberFormat="1" applyFont="1" applyFill="1" applyBorder="1" applyAlignment="1">
      <alignment horizontal="left" vertical="center" wrapText="1"/>
    </xf>
    <xf numFmtId="4" fontId="18" fillId="0" borderId="36" xfId="0" applyNumberFormat="1" applyFont="1" applyFill="1" applyBorder="1" applyAlignment="1">
      <alignment horizontal="left" vertical="center" wrapText="1"/>
    </xf>
    <xf numFmtId="4" fontId="18" fillId="0" borderId="22" xfId="0" applyNumberFormat="1" applyFont="1" applyFill="1" applyBorder="1" applyAlignment="1">
      <alignment horizontal="left" vertical="center" wrapText="1"/>
    </xf>
    <xf numFmtId="4" fontId="18" fillId="0" borderId="25" xfId="0" applyNumberFormat="1" applyFont="1" applyFill="1" applyBorder="1" applyAlignment="1">
      <alignment horizontal="center" vertical="center" wrapText="1"/>
    </xf>
    <xf numFmtId="4" fontId="18" fillId="0" borderId="15" xfId="0" applyNumberFormat="1" applyFont="1" applyFill="1" applyBorder="1" applyAlignment="1">
      <alignment horizontal="center" vertical="center" wrapText="1"/>
    </xf>
    <xf numFmtId="4" fontId="19" fillId="0" borderId="15" xfId="0" applyNumberFormat="1" applyFont="1" applyFill="1" applyBorder="1" applyAlignment="1">
      <alignment vertical="center" wrapText="1"/>
    </xf>
    <xf numFmtId="0" fontId="18" fillId="0" borderId="11" xfId="0" applyFont="1" applyFill="1" applyBorder="1" applyAlignment="1">
      <alignment vertical="top" wrapText="1"/>
    </xf>
    <xf numFmtId="4" fontId="18" fillId="0" borderId="28" xfId="0" applyNumberFormat="1" applyFont="1" applyFill="1" applyBorder="1" applyAlignment="1">
      <alignment horizontal="center" vertical="center" wrapText="1"/>
    </xf>
    <xf numFmtId="4" fontId="18" fillId="0" borderId="29" xfId="0" applyNumberFormat="1" applyFont="1" applyFill="1" applyBorder="1" applyAlignment="1">
      <alignment horizontal="center" vertical="center" wrapText="1"/>
    </xf>
    <xf numFmtId="4" fontId="18" fillId="0" borderId="30" xfId="0" applyNumberFormat="1" applyFont="1" applyFill="1" applyBorder="1" applyAlignment="1">
      <alignment horizontal="center" vertical="center" wrapText="1"/>
    </xf>
    <xf numFmtId="4" fontId="18" fillId="0" borderId="18" xfId="0" applyNumberFormat="1" applyFont="1" applyFill="1" applyBorder="1" applyAlignment="1">
      <alignment horizontal="center" vertical="center" wrapText="1"/>
    </xf>
    <xf numFmtId="0" fontId="24" fillId="0" borderId="37" xfId="0" applyFont="1" applyFill="1" applyBorder="1" applyAlignment="1">
      <alignment horizontal="center" vertical="center" wrapText="1"/>
    </xf>
    <xf numFmtId="0" fontId="24" fillId="0" borderId="25" xfId="0" applyFont="1" applyFill="1" applyBorder="1" applyAlignment="1">
      <alignment horizontal="center" vertical="center" wrapText="1"/>
    </xf>
    <xf numFmtId="4" fontId="19" fillId="0" borderId="41" xfId="1" applyNumberFormat="1" applyFont="1" applyFill="1" applyBorder="1" applyAlignment="1" applyProtection="1">
      <alignment horizontal="center" vertical="center" wrapText="1"/>
    </xf>
    <xf numFmtId="4" fontId="19" fillId="0" borderId="13" xfId="1" applyNumberFormat="1" applyFont="1" applyFill="1" applyBorder="1" applyAlignment="1" applyProtection="1">
      <alignment horizontal="center" vertical="center" wrapText="1"/>
    </xf>
    <xf numFmtId="4" fontId="19" fillId="0" borderId="34" xfId="1" applyNumberFormat="1" applyFont="1" applyFill="1" applyBorder="1" applyAlignment="1" applyProtection="1">
      <alignment horizontal="center" vertical="center" wrapText="1"/>
    </xf>
    <xf numFmtId="0" fontId="18" fillId="0" borderId="11" xfId="0" applyFont="1" applyFill="1" applyBorder="1" applyAlignment="1">
      <alignment horizontal="center" vertical="top" wrapText="1"/>
    </xf>
    <xf numFmtId="0" fontId="18" fillId="0" borderId="10" xfId="0" applyFont="1" applyFill="1" applyBorder="1" applyAlignment="1">
      <alignment vertical="top" wrapText="1"/>
    </xf>
    <xf numFmtId="0" fontId="18" fillId="0" borderId="14" xfId="0" applyFont="1" applyFill="1" applyBorder="1" applyAlignment="1">
      <alignment horizontal="center" vertical="top" wrapText="1"/>
    </xf>
    <xf numFmtId="4" fontId="18" fillId="0" borderId="14" xfId="0" applyNumberFormat="1" applyFont="1" applyFill="1" applyBorder="1" applyAlignment="1">
      <alignment horizontal="center" vertical="top" wrapText="1"/>
    </xf>
    <xf numFmtId="0" fontId="19" fillId="0" borderId="10" xfId="1" applyFont="1" applyFill="1" applyBorder="1" applyAlignment="1" applyProtection="1">
      <alignment horizontal="left" vertical="top" wrapText="1"/>
    </xf>
    <xf numFmtId="0" fontId="19" fillId="0" borderId="13" xfId="1" applyFont="1" applyFill="1" applyBorder="1" applyAlignment="1" applyProtection="1">
      <alignment horizontal="left" vertical="top" wrapText="1"/>
    </xf>
    <xf numFmtId="0" fontId="19" fillId="0" borderId="34" xfId="1" applyFont="1" applyFill="1" applyBorder="1" applyAlignment="1" applyProtection="1">
      <alignment horizontal="left" vertical="top" wrapText="1"/>
    </xf>
    <xf numFmtId="0" fontId="23" fillId="0" borderId="39" xfId="1" applyFont="1" applyFill="1" applyBorder="1" applyAlignment="1" applyProtection="1">
      <alignment horizontal="center" vertical="center" wrapText="1"/>
    </xf>
    <xf numFmtId="0" fontId="18" fillId="0" borderId="41" xfId="1" applyFont="1" applyFill="1" applyBorder="1" applyAlignment="1" applyProtection="1">
      <alignment horizontal="center" vertical="center" wrapText="1"/>
    </xf>
    <xf numFmtId="0" fontId="18" fillId="0" borderId="13" xfId="1" applyFont="1" applyFill="1" applyBorder="1" applyAlignment="1" applyProtection="1">
      <alignment horizontal="center" vertical="center" wrapText="1"/>
    </xf>
    <xf numFmtId="0" fontId="18" fillId="0" borderId="34" xfId="1" applyFont="1" applyFill="1" applyBorder="1" applyAlignment="1" applyProtection="1">
      <alignment horizontal="center" vertical="center" wrapText="1"/>
    </xf>
    <xf numFmtId="0" fontId="18" fillId="0" borderId="10" xfId="0" applyFont="1" applyFill="1" applyBorder="1" applyAlignment="1">
      <alignment horizontal="center" vertical="center"/>
    </xf>
    <xf numFmtId="0" fontId="18" fillId="0" borderId="13" xfId="0" applyFont="1" applyFill="1" applyBorder="1" applyAlignment="1">
      <alignment horizontal="center" vertical="center"/>
    </xf>
    <xf numFmtId="0" fontId="18" fillId="0" borderId="14" xfId="0" applyFont="1" applyFill="1" applyBorder="1" applyAlignment="1">
      <alignment horizontal="center" vertical="center"/>
    </xf>
    <xf numFmtId="0" fontId="18" fillId="0" borderId="10" xfId="0" applyFont="1" applyFill="1" applyBorder="1" applyAlignment="1">
      <alignment horizontal="left" vertical="top" wrapText="1"/>
    </xf>
    <xf numFmtId="0" fontId="18" fillId="0" borderId="13" xfId="0" applyFont="1" applyFill="1" applyBorder="1" applyAlignment="1">
      <alignment horizontal="left" vertical="top" wrapText="1"/>
    </xf>
    <xf numFmtId="0" fontId="18" fillId="0" borderId="14" xfId="0" applyFont="1" applyFill="1" applyBorder="1" applyAlignment="1">
      <alignment horizontal="left" vertical="top" wrapText="1"/>
    </xf>
    <xf numFmtId="0" fontId="0" fillId="0" borderId="35" xfId="0" applyFill="1" applyBorder="1" applyAlignment="1">
      <alignment horizontal="center" vertical="center"/>
    </xf>
    <xf numFmtId="4" fontId="18" fillId="0" borderId="10" xfId="0" applyNumberFormat="1" applyFont="1" applyFill="1" applyBorder="1" applyAlignment="1">
      <alignment horizontal="center" vertical="center"/>
    </xf>
    <xf numFmtId="0" fontId="18" fillId="0" borderId="35" xfId="0" applyFont="1" applyFill="1" applyBorder="1" applyAlignment="1">
      <alignment horizontal="center" vertical="center"/>
    </xf>
    <xf numFmtId="0" fontId="18" fillId="0" borderId="36" xfId="0" applyFont="1" applyFill="1" applyBorder="1" applyAlignment="1">
      <alignment horizontal="center" vertical="center"/>
    </xf>
    <xf numFmtId="0" fontId="18" fillId="0" borderId="38" xfId="0" applyFont="1" applyFill="1" applyBorder="1" applyAlignment="1">
      <alignment horizontal="center" vertical="center"/>
    </xf>
    <xf numFmtId="0" fontId="0" fillId="0" borderId="22" xfId="0" applyFill="1" applyBorder="1" applyAlignment="1">
      <alignment horizontal="center" vertical="center" wrapText="1"/>
    </xf>
    <xf numFmtId="0" fontId="24" fillId="0" borderId="15" xfId="0" applyFont="1" applyFill="1" applyBorder="1" applyAlignment="1">
      <alignment horizontal="center" vertical="center" wrapText="1"/>
    </xf>
    <xf numFmtId="0" fontId="18" fillId="0" borderId="23" xfId="0" applyFont="1" applyFill="1" applyBorder="1" applyAlignment="1">
      <alignment horizontal="center" vertical="center"/>
    </xf>
    <xf numFmtId="0" fontId="18" fillId="0" borderId="38" xfId="0" applyFont="1" applyFill="1" applyBorder="1" applyAlignment="1">
      <alignment horizontal="center" vertical="center" wrapText="1"/>
    </xf>
    <xf numFmtId="0" fontId="18" fillId="0" borderId="11" xfId="0" applyFont="1" applyFill="1" applyBorder="1" applyAlignment="1">
      <alignment horizontal="left" vertical="top" wrapText="1"/>
    </xf>
    <xf numFmtId="0" fontId="24" fillId="0" borderId="36" xfId="0" applyFont="1" applyFill="1" applyBorder="1" applyAlignment="1"/>
    <xf numFmtId="0" fontId="24" fillId="0" borderId="22" xfId="0" applyFont="1" applyFill="1" applyBorder="1" applyAlignment="1"/>
    <xf numFmtId="0" fontId="18" fillId="0" borderId="22" xfId="0" applyFont="1" applyFill="1" applyBorder="1" applyAlignment="1">
      <alignment horizontal="center" vertical="top" wrapText="1"/>
    </xf>
    <xf numFmtId="0" fontId="24" fillId="0" borderId="15" xfId="0" applyFont="1" applyFill="1" applyBorder="1" applyAlignment="1"/>
    <xf numFmtId="0" fontId="18" fillId="0" borderId="35" xfId="0" applyFont="1" applyFill="1" applyBorder="1" applyAlignment="1">
      <alignment horizontal="center" vertical="top" wrapText="1"/>
    </xf>
    <xf numFmtId="0" fontId="18" fillId="0" borderId="36" xfId="0" applyFont="1" applyFill="1" applyBorder="1" applyAlignment="1">
      <alignment horizontal="center" vertical="top" wrapText="1"/>
    </xf>
    <xf numFmtId="0" fontId="18" fillId="0" borderId="11" xfId="0" applyFont="1" applyFill="1" applyBorder="1" applyAlignment="1">
      <alignment horizontal="center" vertical="center"/>
    </xf>
    <xf numFmtId="49" fontId="18" fillId="0" borderId="10" xfId="0" applyNumberFormat="1" applyFont="1" applyFill="1" applyBorder="1" applyAlignment="1">
      <alignment horizontal="center" vertical="top" wrapText="1"/>
    </xf>
    <xf numFmtId="49" fontId="18" fillId="0" borderId="13" xfId="0" applyNumberFormat="1" applyFont="1" applyFill="1" applyBorder="1" applyAlignment="1">
      <alignment horizontal="center" vertical="top" wrapText="1"/>
    </xf>
    <xf numFmtId="49" fontId="18" fillId="0" borderId="14" xfId="0" applyNumberFormat="1" applyFont="1" applyFill="1" applyBorder="1" applyAlignment="1">
      <alignment horizontal="center" vertical="top" wrapText="1"/>
    </xf>
    <xf numFmtId="49" fontId="18" fillId="0" borderId="11" xfId="0" applyNumberFormat="1" applyFont="1" applyFill="1" applyBorder="1" applyAlignment="1">
      <alignment horizontal="center" vertical="top" wrapText="1"/>
    </xf>
    <xf numFmtId="0" fontId="18" fillId="0" borderId="10" xfId="0" applyFont="1" applyFill="1" applyBorder="1" applyAlignment="1">
      <alignment horizontal="center" vertical="top" wrapText="1"/>
    </xf>
    <xf numFmtId="0" fontId="20" fillId="0" borderId="13" xfId="0" applyFont="1" applyFill="1" applyBorder="1" applyAlignment="1">
      <alignment horizontal="center" vertical="top" wrapText="1"/>
    </xf>
    <xf numFmtId="0" fontId="20" fillId="0" borderId="14" xfId="0" applyFont="1" applyFill="1" applyBorder="1" applyAlignment="1">
      <alignment horizontal="center" vertical="top" wrapText="1"/>
    </xf>
    <xf numFmtId="0" fontId="18" fillId="0" borderId="22" xfId="0" applyFont="1" applyFill="1" applyBorder="1" applyAlignment="1">
      <alignment horizontal="center" vertical="center"/>
    </xf>
    <xf numFmtId="0" fontId="18" fillId="0" borderId="46" xfId="0" applyFont="1" applyFill="1" applyBorder="1" applyAlignment="1">
      <alignment horizontal="center" vertical="top" wrapText="1"/>
    </xf>
    <xf numFmtId="0" fontId="18" fillId="0" borderId="19" xfId="0" applyFont="1" applyFill="1" applyBorder="1" applyAlignment="1">
      <alignment horizontal="left" vertical="top" wrapText="1"/>
    </xf>
    <xf numFmtId="49" fontId="18" fillId="0" borderId="35" xfId="0" applyNumberFormat="1" applyFont="1" applyFill="1" applyBorder="1" applyAlignment="1">
      <alignment horizontal="center" vertical="top" wrapText="1"/>
    </xf>
    <xf numFmtId="49" fontId="18" fillId="0" borderId="36" xfId="0" applyNumberFormat="1" applyFont="1" applyFill="1" applyBorder="1" applyAlignment="1">
      <alignment horizontal="center" vertical="top" wrapText="1"/>
    </xf>
    <xf numFmtId="49" fontId="18" fillId="0" borderId="22" xfId="0" applyNumberFormat="1" applyFont="1" applyFill="1" applyBorder="1" applyAlignment="1">
      <alignment horizontal="center" vertical="top" wrapText="1"/>
    </xf>
    <xf numFmtId="49" fontId="19" fillId="0" borderId="15" xfId="1" applyNumberFormat="1" applyFont="1" applyFill="1" applyBorder="1" applyAlignment="1" applyProtection="1">
      <alignment horizontal="center" vertical="center" wrapText="1"/>
    </xf>
    <xf numFmtId="0" fontId="18" fillId="0" borderId="13" xfId="0" applyFont="1" applyFill="1" applyBorder="1" applyAlignment="1">
      <alignment horizontal="center" vertical="top" wrapText="1"/>
    </xf>
    <xf numFmtId="0" fontId="19" fillId="0" borderId="15" xfId="1" applyFont="1" applyFill="1" applyBorder="1" applyAlignment="1" applyProtection="1">
      <alignment horizontal="left" vertical="top" wrapText="1"/>
    </xf>
    <xf numFmtId="0" fontId="19" fillId="0" borderId="11" xfId="1" applyFont="1" applyFill="1" applyBorder="1" applyAlignment="1" applyProtection="1">
      <alignment horizontal="center" vertical="center" wrapText="1"/>
    </xf>
    <xf numFmtId="0" fontId="19" fillId="0" borderId="15" xfId="1" applyFont="1" applyFill="1" applyBorder="1" applyAlignment="1" applyProtection="1">
      <alignment horizontal="center" vertical="center" wrapText="1"/>
    </xf>
    <xf numFmtId="4" fontId="19" fillId="0" borderId="47" xfId="1" applyNumberFormat="1" applyFont="1" applyFill="1" applyBorder="1" applyAlignment="1" applyProtection="1">
      <alignment horizontal="center" vertical="center" wrapText="1"/>
    </xf>
    <xf numFmtId="4" fontId="19" fillId="0" borderId="42" xfId="1" applyNumberFormat="1" applyFont="1" applyFill="1" applyBorder="1" applyAlignment="1" applyProtection="1">
      <alignment horizontal="center" vertical="center" wrapText="1"/>
    </xf>
    <xf numFmtId="0" fontId="24" fillId="0" borderId="44" xfId="0" applyFont="1" applyFill="1" applyBorder="1" applyAlignment="1">
      <alignment horizontal="center" vertical="center" wrapText="1"/>
    </xf>
    <xf numFmtId="4" fontId="18" fillId="0" borderId="16" xfId="0" applyNumberFormat="1" applyFont="1" applyFill="1" applyBorder="1" applyAlignment="1">
      <alignment horizontal="center" vertical="center" wrapText="1"/>
    </xf>
    <xf numFmtId="49" fontId="18" fillId="0" borderId="34" xfId="0" applyNumberFormat="1" applyFont="1" applyFill="1" applyBorder="1" applyAlignment="1">
      <alignment horizontal="center" vertical="top" wrapText="1"/>
    </xf>
    <xf numFmtId="0" fontId="18" fillId="0" borderId="34" xfId="0" applyFont="1" applyFill="1" applyBorder="1" applyAlignment="1">
      <alignment horizontal="left" vertical="top" wrapText="1"/>
    </xf>
    <xf numFmtId="0" fontId="25" fillId="0" borderId="11" xfId="1" applyFont="1" applyFill="1" applyBorder="1" applyAlignment="1" applyProtection="1">
      <alignment horizontal="left" vertical="center" wrapText="1"/>
    </xf>
    <xf numFmtId="49" fontId="19" fillId="0" borderId="11" xfId="1" applyNumberFormat="1" applyFont="1" applyFill="1" applyBorder="1" applyAlignment="1" applyProtection="1">
      <alignment horizontal="center" vertical="center" wrapText="1"/>
    </xf>
    <xf numFmtId="0" fontId="19" fillId="0" borderId="15" xfId="1" applyFont="1" applyFill="1" applyBorder="1" applyAlignment="1" applyProtection="1">
      <alignment horizontal="left" vertical="center" wrapText="1"/>
    </xf>
    <xf numFmtId="0" fontId="19" fillId="0" borderId="11" xfId="1" applyFont="1" applyFill="1" applyBorder="1" applyAlignment="1" applyProtection="1">
      <alignment horizontal="left" vertical="center" wrapText="1"/>
    </xf>
    <xf numFmtId="0" fontId="19" fillId="0" borderId="10" xfId="1" applyFont="1" applyFill="1" applyBorder="1" applyAlignment="1" applyProtection="1">
      <alignment horizontal="center" vertical="center" wrapText="1"/>
    </xf>
    <xf numFmtId="0" fontId="19" fillId="0" borderId="16" xfId="1" applyFont="1" applyFill="1" applyBorder="1" applyAlignment="1" applyProtection="1">
      <alignment vertical="center" wrapText="1"/>
    </xf>
    <xf numFmtId="0" fontId="19" fillId="0" borderId="12" xfId="1" applyFont="1" applyFill="1" applyBorder="1" applyAlignment="1" applyProtection="1">
      <alignment vertical="center" wrapText="1"/>
    </xf>
    <xf numFmtId="0" fontId="18" fillId="0" borderId="47" xfId="0" applyFont="1" applyFill="1" applyBorder="1" applyAlignment="1">
      <alignment horizontal="center" vertical="top" wrapText="1"/>
    </xf>
    <xf numFmtId="0" fontId="18" fillId="0" borderId="20" xfId="0" applyFont="1" applyFill="1" applyBorder="1" applyAlignment="1">
      <alignment horizontal="center" vertical="top" wrapText="1"/>
    </xf>
    <xf numFmtId="0" fontId="18" fillId="0" borderId="42" xfId="0" applyFont="1" applyFill="1" applyBorder="1" applyAlignment="1">
      <alignment horizontal="center" vertical="top" wrapText="1"/>
    </xf>
    <xf numFmtId="0" fontId="18" fillId="0" borderId="43" xfId="0" applyFont="1" applyFill="1" applyBorder="1" applyAlignment="1">
      <alignment horizontal="center" vertical="top" wrapText="1"/>
    </xf>
    <xf numFmtId="0" fontId="18" fillId="0" borderId="44" xfId="0" applyFont="1" applyFill="1" applyBorder="1" applyAlignment="1">
      <alignment horizontal="center" vertical="top" wrapText="1"/>
    </xf>
    <xf numFmtId="4" fontId="19" fillId="0" borderId="12" xfId="1" applyNumberFormat="1" applyFont="1" applyFill="1" applyBorder="1" applyAlignment="1" applyProtection="1">
      <alignment horizontal="center" vertical="center" wrapText="1"/>
    </xf>
    <xf numFmtId="0" fontId="20" fillId="0" borderId="10" xfId="0" applyFont="1" applyFill="1" applyBorder="1" applyAlignment="1">
      <alignment horizontal="left" vertical="top" wrapText="1"/>
    </xf>
    <xf numFmtId="0" fontId="20" fillId="0" borderId="13" xfId="0" applyFont="1" applyFill="1" applyBorder="1" applyAlignment="1">
      <alignment horizontal="left" vertical="top" wrapText="1"/>
    </xf>
    <xf numFmtId="0" fontId="20" fillId="0" borderId="14" xfId="0" applyFont="1" applyFill="1" applyBorder="1" applyAlignment="1">
      <alignment horizontal="left" vertical="top" wrapText="1"/>
    </xf>
    <xf numFmtId="4" fontId="18" fillId="0" borderId="50" xfId="0" applyNumberFormat="1" applyFont="1" applyFill="1" applyBorder="1" applyAlignment="1">
      <alignment horizontal="center" vertical="center" wrapText="1"/>
    </xf>
    <xf numFmtId="0" fontId="23" fillId="0" borderId="0" xfId="1" applyFont="1" applyFill="1" applyBorder="1" applyAlignment="1" applyProtection="1">
      <alignment horizontal="center" vertical="center" wrapText="1"/>
    </xf>
    <xf numFmtId="0" fontId="18" fillId="0" borderId="29" xfId="0" applyFont="1" applyFill="1" applyBorder="1" applyAlignment="1">
      <alignment horizontal="center" vertical="top" wrapText="1"/>
    </xf>
    <xf numFmtId="0" fontId="18" fillId="0" borderId="48" xfId="0" applyFont="1" applyFill="1" applyBorder="1" applyAlignment="1">
      <alignment horizontal="center" vertical="top" wrapText="1"/>
    </xf>
    <xf numFmtId="0" fontId="18" fillId="0" borderId="16" xfId="0" applyFont="1" applyFill="1" applyBorder="1" applyAlignment="1">
      <alignment horizontal="left" vertical="top" wrapText="1"/>
    </xf>
    <xf numFmtId="0" fontId="18" fillId="0" borderId="12" xfId="0" applyFont="1" applyFill="1" applyBorder="1" applyAlignment="1">
      <alignment horizontal="left" vertical="top" wrapText="1"/>
    </xf>
    <xf numFmtId="1" fontId="18" fillId="0" borderId="16" xfId="0" applyNumberFormat="1" applyFont="1" applyFill="1" applyBorder="1" applyAlignment="1">
      <alignment horizontal="left" vertical="top" wrapText="1"/>
    </xf>
    <xf numFmtId="0" fontId="0" fillId="0" borderId="12" xfId="0" applyFill="1" applyBorder="1" applyAlignment="1">
      <alignment horizontal="left" vertical="top" wrapText="1"/>
    </xf>
    <xf numFmtId="0" fontId="18" fillId="0" borderId="19" xfId="0" applyFont="1" applyFill="1" applyBorder="1" applyAlignment="1">
      <alignment horizontal="center" vertical="top" wrapText="1"/>
    </xf>
    <xf numFmtId="0" fontId="18" fillId="0" borderId="24" xfId="0" applyFont="1" applyFill="1" applyBorder="1" applyAlignment="1">
      <alignment horizontal="center" vertical="top" wrapText="1"/>
    </xf>
    <xf numFmtId="4" fontId="18" fillId="0" borderId="13" xfId="0" applyNumberFormat="1" applyFont="1" applyFill="1" applyBorder="1" applyAlignment="1">
      <alignment horizontal="center" vertical="top" wrapText="1"/>
    </xf>
    <xf numFmtId="0" fontId="18" fillId="0" borderId="54" xfId="0" applyFont="1" applyFill="1" applyBorder="1" applyAlignment="1">
      <alignment horizontal="center" vertical="top" wrapText="1"/>
    </xf>
    <xf numFmtId="0" fontId="0" fillId="0" borderId="25" xfId="0" applyFill="1" applyBorder="1"/>
    <xf numFmtId="0" fontId="0" fillId="0" borderId="13" xfId="0" applyFill="1" applyBorder="1"/>
    <xf numFmtId="0" fontId="0" fillId="0" borderId="14" xfId="0" applyFill="1" applyBorder="1"/>
    <xf numFmtId="0" fontId="18" fillId="0" borderId="31" xfId="0" applyFont="1" applyFill="1" applyBorder="1" applyAlignment="1">
      <alignment horizontal="center" vertical="top" wrapText="1"/>
    </xf>
    <xf numFmtId="0" fontId="0" fillId="0" borderId="32" xfId="0" applyFill="1" applyBorder="1"/>
    <xf numFmtId="0" fontId="0" fillId="0" borderId="40" xfId="0" applyFill="1" applyBorder="1"/>
    <xf numFmtId="4" fontId="18" fillId="0" borderId="31" xfId="0" applyNumberFormat="1" applyFont="1" applyFill="1" applyBorder="1" applyAlignment="1">
      <alignment horizontal="center" vertical="center" wrapText="1"/>
    </xf>
    <xf numFmtId="4" fontId="18" fillId="0" borderId="32" xfId="0" applyNumberFormat="1" applyFont="1" applyFill="1" applyBorder="1" applyAlignment="1">
      <alignment horizontal="center" vertical="center" wrapText="1"/>
    </xf>
    <xf numFmtId="4" fontId="18" fillId="0" borderId="40" xfId="0" applyNumberFormat="1" applyFont="1" applyFill="1" applyBorder="1" applyAlignment="1">
      <alignment horizontal="center" vertical="center" wrapText="1"/>
    </xf>
    <xf numFmtId="4" fontId="18" fillId="0" borderId="47" xfId="0" applyNumberFormat="1" applyFont="1" applyFill="1" applyBorder="1" applyAlignment="1">
      <alignment horizontal="center" vertical="center" wrapText="1"/>
    </xf>
    <xf numFmtId="4" fontId="18" fillId="0" borderId="42" xfId="0" applyNumberFormat="1" applyFont="1" applyFill="1" applyBorder="1" applyAlignment="1">
      <alignment horizontal="center" vertical="center" wrapText="1"/>
    </xf>
    <xf numFmtId="4" fontId="18" fillId="0" borderId="44" xfId="0" applyNumberFormat="1" applyFont="1" applyFill="1" applyBorder="1" applyAlignment="1">
      <alignment horizontal="center" vertical="center" wrapText="1"/>
    </xf>
    <xf numFmtId="0" fontId="23" fillId="0" borderId="15" xfId="0" applyFont="1" applyFill="1" applyBorder="1" applyAlignment="1">
      <alignment horizontal="center" wrapText="1"/>
    </xf>
    <xf numFmtId="0" fontId="19" fillId="0" borderId="15" xfId="1" applyFont="1" applyFill="1" applyBorder="1" applyAlignment="1" applyProtection="1">
      <alignment horizontal="center" vertical="top" wrapText="1"/>
    </xf>
    <xf numFmtId="0" fontId="24" fillId="0" borderId="15" xfId="0" applyFont="1" applyFill="1" applyBorder="1" applyAlignment="1">
      <alignment horizontal="center" vertical="top" wrapText="1"/>
    </xf>
    <xf numFmtId="0" fontId="18" fillId="0" borderId="24" xfId="0" applyFont="1" applyFill="1" applyBorder="1" applyAlignment="1">
      <alignment horizontal="justify" vertical="top" wrapText="1"/>
    </xf>
    <xf numFmtId="0" fontId="0" fillId="0" borderId="37" xfId="0" applyFill="1" applyBorder="1" applyAlignment="1">
      <alignment vertical="top" wrapText="1"/>
    </xf>
    <xf numFmtId="0" fontId="0" fillId="0" borderId="24" xfId="0" applyFill="1" applyBorder="1" applyAlignment="1">
      <alignment vertical="top" wrapText="1"/>
    </xf>
    <xf numFmtId="0" fontId="0" fillId="0" borderId="21" xfId="0" applyFill="1" applyBorder="1" applyAlignment="1">
      <alignment vertical="top" wrapText="1"/>
    </xf>
    <xf numFmtId="0" fontId="0" fillId="0" borderId="25" xfId="0" applyFill="1" applyBorder="1" applyAlignment="1">
      <alignment vertical="top" wrapText="1"/>
    </xf>
    <xf numFmtId="49" fontId="19" fillId="0" borderId="10" xfId="1" applyNumberFormat="1" applyFont="1" applyFill="1" applyBorder="1" applyAlignment="1" applyProtection="1">
      <alignment horizontal="center" vertical="center" wrapText="1"/>
    </xf>
    <xf numFmtId="0" fontId="25" fillId="0" borderId="10" xfId="1" applyFont="1" applyFill="1" applyBorder="1" applyAlignment="1" applyProtection="1">
      <alignment horizontal="left" vertical="top" wrapText="1"/>
    </xf>
    <xf numFmtId="0" fontId="25" fillId="0" borderId="13" xfId="1" applyFont="1" applyFill="1" applyBorder="1" applyAlignment="1" applyProtection="1">
      <alignment horizontal="left" vertical="top" wrapText="1"/>
    </xf>
    <xf numFmtId="4" fontId="18" fillId="0" borderId="15" xfId="0" applyNumberFormat="1" applyFont="1" applyFill="1" applyBorder="1" applyAlignment="1">
      <alignment vertical="center" wrapText="1"/>
    </xf>
    <xf numFmtId="0" fontId="0" fillId="0" borderId="35" xfId="0" applyFill="1" applyBorder="1" applyAlignment="1">
      <alignment vertical="center" wrapText="1"/>
    </xf>
    <xf numFmtId="4" fontId="19" fillId="0" borderId="51" xfId="1" applyNumberFormat="1" applyFont="1" applyFill="1" applyBorder="1" applyAlignment="1" applyProtection="1">
      <alignment horizontal="center" vertical="center" wrapText="1"/>
    </xf>
    <xf numFmtId="4" fontId="19" fillId="0" borderId="32" xfId="1" applyNumberFormat="1" applyFont="1" applyFill="1" applyBorder="1" applyAlignment="1" applyProtection="1">
      <alignment horizontal="center" vertical="center" wrapText="1"/>
    </xf>
    <xf numFmtId="4" fontId="19" fillId="0" borderId="33" xfId="1" applyNumberFormat="1" applyFont="1" applyFill="1" applyBorder="1" applyAlignment="1" applyProtection="1">
      <alignment horizontal="center" vertical="center" wrapText="1"/>
    </xf>
    <xf numFmtId="4" fontId="19" fillId="0" borderId="37" xfId="1" applyNumberFormat="1" applyFont="1" applyFill="1" applyBorder="1" applyAlignment="1" applyProtection="1">
      <alignment horizontal="left" vertical="center" wrapText="1"/>
    </xf>
    <xf numFmtId="0" fontId="18" fillId="0" borderId="15" xfId="0" applyFont="1" applyFill="1" applyBorder="1" applyAlignment="1">
      <alignment horizontal="center" vertical="center" wrapText="1"/>
    </xf>
    <xf numFmtId="0" fontId="23" fillId="0" borderId="15" xfId="0" applyFont="1" applyFill="1" applyBorder="1" applyAlignment="1">
      <alignment horizontal="center"/>
    </xf>
    <xf numFmtId="0" fontId="18" fillId="0" borderId="45" xfId="0" applyFont="1" applyFill="1" applyBorder="1" applyAlignment="1">
      <alignment horizontal="center" vertical="top" wrapText="1"/>
    </xf>
    <xf numFmtId="0" fontId="18" fillId="0" borderId="20" xfId="0" applyFont="1" applyFill="1" applyBorder="1" applyAlignment="1">
      <alignment horizontal="center" vertical="center" wrapText="1"/>
    </xf>
    <xf numFmtId="0" fontId="24" fillId="0" borderId="42" xfId="0" applyFont="1" applyFill="1" applyBorder="1" applyAlignment="1"/>
    <xf numFmtId="0" fontId="24" fillId="0" borderId="20" xfId="0" applyFont="1" applyFill="1" applyBorder="1" applyAlignment="1"/>
    <xf numFmtId="0" fontId="24" fillId="0" borderId="43" xfId="0" applyFont="1" applyFill="1" applyBorder="1" applyAlignment="1"/>
    <xf numFmtId="0" fontId="24" fillId="0" borderId="44" xfId="0" applyFont="1" applyFill="1" applyBorder="1" applyAlignment="1"/>
    <xf numFmtId="0" fontId="20" fillId="0" borderId="11" xfId="0" applyFont="1" applyFill="1" applyBorder="1" applyAlignment="1">
      <alignment horizontal="left" vertical="top" wrapText="1"/>
    </xf>
    <xf numFmtId="0" fontId="0" fillId="0" borderId="15" xfId="0" applyFill="1" applyBorder="1" applyAlignment="1">
      <alignment horizontal="center" wrapText="1"/>
    </xf>
    <xf numFmtId="0" fontId="20" fillId="0" borderId="16" xfId="0" applyFont="1" applyFill="1" applyBorder="1" applyAlignment="1">
      <alignment horizontal="left" vertical="top" wrapText="1"/>
    </xf>
    <xf numFmtId="0" fontId="20" fillId="0" borderId="11" xfId="0" applyFont="1" applyFill="1" applyBorder="1" applyAlignment="1">
      <alignment horizontal="justify" vertical="top" wrapText="1"/>
    </xf>
    <xf numFmtId="0" fontId="20" fillId="0" borderId="11" xfId="0" applyFont="1" applyFill="1" applyBorder="1" applyAlignment="1">
      <alignment vertical="top" wrapText="1"/>
    </xf>
    <xf numFmtId="0" fontId="0" fillId="0" borderId="15" xfId="0" applyFill="1" applyBorder="1" applyAlignment="1">
      <alignment vertical="center" wrapText="1"/>
    </xf>
    <xf numFmtId="0" fontId="18" fillId="0" borderId="10" xfId="0" applyFont="1" applyFill="1" applyBorder="1" applyAlignment="1">
      <alignment horizontal="distributed" vertical="top"/>
    </xf>
    <xf numFmtId="0" fontId="18" fillId="0" borderId="13" xfId="0" applyFont="1" applyFill="1" applyBorder="1" applyAlignment="1">
      <alignment horizontal="distributed" vertical="top"/>
    </xf>
    <xf numFmtId="0" fontId="18" fillId="0" borderId="21" xfId="0" applyFont="1" applyFill="1" applyBorder="1" applyAlignment="1">
      <alignment horizontal="distributed" vertical="top"/>
    </xf>
    <xf numFmtId="4" fontId="18" fillId="0" borderId="0" xfId="0" applyNumberFormat="1" applyFont="1" applyFill="1" applyBorder="1" applyAlignment="1">
      <alignment vertical="top" wrapText="1"/>
    </xf>
    <xf numFmtId="0" fontId="0" fillId="0" borderId="0" xfId="0" applyFill="1"/>
    <xf numFmtId="0" fontId="0" fillId="0" borderId="0" xfId="0" applyFill="1" applyBorder="1"/>
    <xf numFmtId="4" fontId="18" fillId="0" borderId="24" xfId="0" applyNumberFormat="1" applyFont="1" applyFill="1" applyBorder="1" applyAlignment="1">
      <alignment horizontal="center" vertical="center" wrapText="1"/>
    </xf>
    <xf numFmtId="4" fontId="18" fillId="0" borderId="21" xfId="0" applyNumberFormat="1" applyFont="1" applyFill="1" applyBorder="1" applyAlignment="1">
      <alignment horizontal="center" vertical="center" wrapText="1"/>
    </xf>
    <xf numFmtId="4" fontId="18" fillId="0" borderId="33" xfId="0" applyNumberFormat="1" applyFont="1" applyFill="1" applyBorder="1" applyAlignment="1">
      <alignment horizontal="center" vertical="center" wrapText="1"/>
    </xf>
    <xf numFmtId="0" fontId="18" fillId="0" borderId="10" xfId="0" applyFont="1" applyFill="1" applyBorder="1" applyAlignment="1">
      <alignment horizontal="justify" vertical="top" wrapText="1"/>
    </xf>
    <xf numFmtId="0" fontId="0" fillId="0" borderId="13" xfId="0" applyFill="1" applyBorder="1" applyAlignment="1">
      <alignment vertical="top" wrapText="1"/>
    </xf>
    <xf numFmtId="0" fontId="0" fillId="0" borderId="14" xfId="0" applyFill="1" applyBorder="1" applyAlignment="1">
      <alignment vertical="top" wrapText="1"/>
    </xf>
    <xf numFmtId="0" fontId="19" fillId="0" borderId="10" xfId="1" applyFont="1" applyFill="1" applyBorder="1" applyAlignment="1" applyProtection="1">
      <alignment horizontal="center" vertical="top" wrapText="1"/>
    </xf>
    <xf numFmtId="0" fontId="19" fillId="0" borderId="13" xfId="1" applyFont="1" applyFill="1" applyBorder="1" applyAlignment="1" applyProtection="1">
      <alignment horizontal="center" vertical="top" wrapText="1"/>
    </xf>
    <xf numFmtId="0" fontId="19" fillId="0" borderId="14" xfId="1" applyFont="1" applyFill="1" applyBorder="1" applyAlignment="1" applyProtection="1">
      <alignment horizontal="center" vertical="top" wrapText="1"/>
    </xf>
  </cellXfs>
  <cellStyles count="25">
    <cellStyle name="Excel Built-in Normal" xfId="1"/>
    <cellStyle name="Акцент1" xfId="2" builtinId="29" customBuiltin="1"/>
    <cellStyle name="Акцент2" xfId="3" builtinId="33" customBuiltin="1"/>
    <cellStyle name="Акцент3" xfId="4" builtinId="37" customBuiltin="1"/>
    <cellStyle name="Акцент4" xfId="5" builtinId="41" customBuiltin="1"/>
    <cellStyle name="Акцент5" xfId="6" builtinId="45" customBuiltin="1"/>
    <cellStyle name="Акцент6" xfId="7" builtinId="49" customBuiltin="1"/>
    <cellStyle name="Ввод " xfId="8" builtinId="20" customBuiltin="1"/>
    <cellStyle name="Вывод" xfId="9" builtinId="21" customBuiltin="1"/>
    <cellStyle name="Вычисление" xfId="10" builtinId="22" customBuiltin="1"/>
    <cellStyle name="Заголовок 1" xfId="11" builtinId="16" customBuiltin="1"/>
    <cellStyle name="Заголовок 2" xfId="12" builtinId="17" customBuiltin="1"/>
    <cellStyle name="Заголовок 3" xfId="13" builtinId="18" customBuiltin="1"/>
    <cellStyle name="Заголовок 4" xfId="14" builtinId="19" customBuiltin="1"/>
    <cellStyle name="Итог" xfId="15" builtinId="25" customBuiltin="1"/>
    <cellStyle name="Контрольная ячейка" xfId="16" builtinId="23" customBuiltin="1"/>
    <cellStyle name="Название" xfId="17" builtinId="15" customBuiltin="1"/>
    <cellStyle name="Нейтральный" xfId="18" builtinId="28" customBuiltin="1"/>
    <cellStyle name="Обычный" xfId="0" builtinId="0"/>
    <cellStyle name="Плохой" xfId="19" builtinId="27" customBuiltin="1"/>
    <cellStyle name="Пояснение" xfId="20" builtinId="53" customBuiltin="1"/>
    <cellStyle name="Примечание" xfId="21" builtinId="10" customBuiltin="1"/>
    <cellStyle name="Связанная ячейка" xfId="22" builtinId="24" customBuiltin="1"/>
    <cellStyle name="Текст предупреждения" xfId="23" builtinId="11" customBuiltin="1"/>
    <cellStyle name="Хороший" xfId="24"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EB216"/>
  <sheetViews>
    <sheetView tabSelected="1" zoomScale="80" zoomScaleNormal="80" zoomScaleSheetLayoutView="80" workbookViewId="0">
      <selection activeCell="O231" sqref="O231"/>
    </sheetView>
  </sheetViews>
  <sheetFormatPr defaultRowHeight="12.75"/>
  <cols>
    <col min="1" max="1" width="7.5703125" style="2" customWidth="1"/>
    <col min="2" max="2" width="32.140625" style="2" customWidth="1"/>
    <col min="3" max="3" width="6" style="2" customWidth="1"/>
    <col min="4" max="4" width="6.42578125" style="2" customWidth="1"/>
    <col min="5" max="5" width="27.7109375" style="2" customWidth="1"/>
    <col min="6" max="6" width="22.42578125" style="2" customWidth="1"/>
    <col min="7" max="7" width="15.5703125" style="1" customWidth="1"/>
    <col min="8" max="8" width="14.42578125" style="1" customWidth="1"/>
    <col min="9" max="9" width="14.7109375" style="1" customWidth="1"/>
    <col min="10" max="10" width="14.85546875" style="1" customWidth="1"/>
    <col min="11" max="11" width="15.42578125" style="1" customWidth="1"/>
    <col min="12" max="12" width="14.5703125" style="1" customWidth="1"/>
    <col min="13" max="14" width="13.5703125" style="1" bestFit="1" customWidth="1"/>
    <col min="15" max="15" width="33.5703125" style="1" customWidth="1"/>
    <col min="16" max="16" width="12.140625" style="60" customWidth="1"/>
    <col min="17" max="17" width="10.28515625" style="1" customWidth="1"/>
    <col min="18" max="24" width="9.28515625" style="1" customWidth="1"/>
    <col min="25" max="25" width="9.140625" style="1"/>
    <col min="26" max="26" width="10.85546875" style="1" bestFit="1" customWidth="1"/>
    <col min="27" max="16384" width="9.140625" style="2"/>
  </cols>
  <sheetData>
    <row r="1" spans="1:77" ht="27.75" customHeight="1">
      <c r="P1" s="294" t="s">
        <v>200</v>
      </c>
      <c r="Q1" s="295"/>
      <c r="R1" s="295"/>
      <c r="S1" s="295"/>
      <c r="T1" s="295"/>
      <c r="U1" s="295"/>
      <c r="V1" s="295"/>
      <c r="W1" s="295"/>
      <c r="X1" s="85"/>
    </row>
    <row r="2" spans="1:77" ht="90.75" customHeight="1">
      <c r="P2" s="296"/>
      <c r="Q2" s="296"/>
      <c r="R2" s="296"/>
      <c r="S2" s="296"/>
      <c r="T2" s="296"/>
      <c r="U2" s="296"/>
      <c r="V2" s="296"/>
      <c r="W2" s="296"/>
      <c r="X2" s="85"/>
    </row>
    <row r="3" spans="1:77" ht="30.75" customHeight="1">
      <c r="A3" s="97" t="s">
        <v>121</v>
      </c>
      <c r="B3" s="97"/>
      <c r="C3" s="97"/>
      <c r="D3" s="97"/>
      <c r="E3" s="97"/>
      <c r="F3" s="97"/>
      <c r="G3" s="97"/>
      <c r="H3" s="97"/>
      <c r="I3" s="97"/>
      <c r="J3" s="97"/>
      <c r="K3" s="97"/>
      <c r="L3" s="97"/>
      <c r="M3" s="97"/>
      <c r="N3" s="97"/>
      <c r="O3" s="97"/>
      <c r="P3" s="97"/>
      <c r="Q3" s="97"/>
      <c r="R3" s="97"/>
      <c r="S3" s="97"/>
      <c r="T3" s="97"/>
      <c r="U3" s="97"/>
      <c r="V3" s="97"/>
      <c r="W3" s="97"/>
      <c r="X3" s="97"/>
    </row>
    <row r="4" spans="1:77" ht="13.5" customHeight="1">
      <c r="A4" s="98" t="s">
        <v>122</v>
      </c>
      <c r="B4" s="98"/>
      <c r="C4" s="98"/>
      <c r="D4" s="98"/>
      <c r="E4" s="98"/>
      <c r="F4" s="98"/>
      <c r="G4" s="98"/>
      <c r="H4" s="98"/>
      <c r="I4" s="98"/>
      <c r="J4" s="98"/>
      <c r="K4" s="98"/>
      <c r="L4" s="98"/>
      <c r="M4" s="98"/>
      <c r="N4" s="98"/>
      <c r="O4" s="98"/>
      <c r="P4" s="98"/>
      <c r="Q4" s="98"/>
      <c r="R4" s="98"/>
      <c r="S4" s="98"/>
      <c r="T4" s="98"/>
      <c r="U4" s="98"/>
      <c r="V4" s="98"/>
      <c r="W4" s="98"/>
      <c r="X4" s="98"/>
    </row>
    <row r="5" spans="1:77" ht="29.25" customHeight="1">
      <c r="A5" s="238" t="s">
        <v>15</v>
      </c>
      <c r="B5" s="191" t="s">
        <v>16</v>
      </c>
      <c r="C5" s="247" t="s">
        <v>17</v>
      </c>
      <c r="D5" s="248"/>
      <c r="E5" s="210" t="s">
        <v>18</v>
      </c>
      <c r="F5" s="128" t="s">
        <v>19</v>
      </c>
      <c r="G5" s="129"/>
      <c r="H5" s="129"/>
      <c r="I5" s="129"/>
      <c r="J5" s="129"/>
      <c r="K5" s="129"/>
      <c r="L5" s="129"/>
      <c r="M5" s="129"/>
      <c r="N5" s="129"/>
      <c r="O5" s="99" t="s">
        <v>20</v>
      </c>
      <c r="P5" s="99"/>
      <c r="Q5" s="99"/>
      <c r="R5" s="99"/>
      <c r="S5" s="99"/>
      <c r="T5" s="99"/>
      <c r="U5" s="99"/>
      <c r="V5" s="99"/>
      <c r="W5" s="99"/>
      <c r="X5" s="99"/>
    </row>
    <row r="6" spans="1:77" ht="27" customHeight="1">
      <c r="A6" s="238"/>
      <c r="B6" s="97"/>
      <c r="C6" s="251" t="s">
        <v>21</v>
      </c>
      <c r="D6" s="200" t="s">
        <v>22</v>
      </c>
      <c r="E6" s="249"/>
      <c r="F6" s="200" t="s">
        <v>23</v>
      </c>
      <c r="G6" s="130" t="s">
        <v>24</v>
      </c>
      <c r="H6" s="131"/>
      <c r="I6" s="131"/>
      <c r="J6" s="131"/>
      <c r="K6" s="131"/>
      <c r="L6" s="131"/>
      <c r="M6" s="131"/>
      <c r="N6" s="132"/>
      <c r="O6" s="246" t="s">
        <v>25</v>
      </c>
      <c r="P6" s="297" t="s">
        <v>26</v>
      </c>
      <c r="Q6" s="99" t="s">
        <v>27</v>
      </c>
      <c r="R6" s="99"/>
      <c r="S6" s="99"/>
      <c r="T6" s="99"/>
      <c r="U6" s="99"/>
      <c r="V6" s="99"/>
      <c r="W6" s="99"/>
      <c r="X6" s="99"/>
    </row>
    <row r="7" spans="1:77" ht="22.5" hidden="1" customHeight="1">
      <c r="A7" s="238"/>
      <c r="B7" s="97"/>
      <c r="C7" s="252"/>
      <c r="D7" s="249"/>
      <c r="E7" s="249"/>
      <c r="F7" s="249"/>
      <c r="G7" s="127" t="s">
        <v>28</v>
      </c>
      <c r="H7" s="133" t="s">
        <v>29</v>
      </c>
      <c r="I7" s="134"/>
      <c r="J7" s="134"/>
      <c r="K7" s="134"/>
      <c r="L7" s="134"/>
      <c r="M7" s="135"/>
      <c r="N7" s="86"/>
      <c r="O7" s="246"/>
      <c r="P7" s="297"/>
      <c r="Q7" s="99" t="s">
        <v>30</v>
      </c>
      <c r="R7" s="99" t="s">
        <v>29</v>
      </c>
      <c r="S7" s="99"/>
      <c r="T7" s="99"/>
      <c r="U7" s="99"/>
      <c r="V7" s="99"/>
      <c r="W7" s="99"/>
      <c r="X7" s="16"/>
    </row>
    <row r="8" spans="1:77" ht="27.75" hidden="1" customHeight="1">
      <c r="A8" s="238"/>
      <c r="B8" s="97"/>
      <c r="C8" s="252"/>
      <c r="D8" s="249"/>
      <c r="E8" s="249"/>
      <c r="F8" s="249"/>
      <c r="G8" s="165"/>
      <c r="H8" s="68" t="s">
        <v>31</v>
      </c>
      <c r="I8" s="68" t="s">
        <v>37</v>
      </c>
      <c r="J8" s="68" t="s">
        <v>39</v>
      </c>
      <c r="K8" s="68" t="s">
        <v>40</v>
      </c>
      <c r="L8" s="68" t="s">
        <v>41</v>
      </c>
      <c r="M8" s="68" t="s">
        <v>38</v>
      </c>
      <c r="N8" s="68" t="s">
        <v>38</v>
      </c>
      <c r="O8" s="246"/>
      <c r="P8" s="297"/>
      <c r="Q8" s="99"/>
      <c r="R8" s="16" t="s">
        <v>31</v>
      </c>
      <c r="S8" s="16" t="s">
        <v>37</v>
      </c>
      <c r="T8" s="16" t="s">
        <v>39</v>
      </c>
      <c r="U8" s="16" t="s">
        <v>40</v>
      </c>
      <c r="V8" s="16" t="s">
        <v>41</v>
      </c>
      <c r="W8" s="16" t="s">
        <v>38</v>
      </c>
      <c r="X8" s="16" t="s">
        <v>38</v>
      </c>
    </row>
    <row r="9" spans="1:77" ht="27.75" customHeight="1">
      <c r="A9" s="238"/>
      <c r="B9" s="97"/>
      <c r="C9" s="252"/>
      <c r="D9" s="249"/>
      <c r="E9" s="249"/>
      <c r="F9" s="249"/>
      <c r="G9" s="127" t="s">
        <v>60</v>
      </c>
      <c r="H9" s="133" t="s">
        <v>29</v>
      </c>
      <c r="I9" s="134"/>
      <c r="J9" s="134"/>
      <c r="K9" s="134"/>
      <c r="L9" s="134"/>
      <c r="M9" s="134"/>
      <c r="N9" s="135"/>
      <c r="O9" s="246"/>
      <c r="P9" s="297"/>
      <c r="Q9" s="99" t="s">
        <v>30</v>
      </c>
      <c r="R9" s="99" t="s">
        <v>29</v>
      </c>
      <c r="S9" s="99"/>
      <c r="T9" s="99"/>
      <c r="U9" s="99"/>
      <c r="V9" s="99"/>
      <c r="W9" s="99"/>
      <c r="X9" s="99"/>
    </row>
    <row r="10" spans="1:77" ht="31.5" customHeight="1">
      <c r="A10" s="239"/>
      <c r="B10" s="97"/>
      <c r="C10" s="253"/>
      <c r="D10" s="250"/>
      <c r="E10" s="250"/>
      <c r="F10" s="250"/>
      <c r="G10" s="165"/>
      <c r="H10" s="12">
        <v>2020</v>
      </c>
      <c r="I10" s="12">
        <v>2021</v>
      </c>
      <c r="J10" s="12">
        <v>2022</v>
      </c>
      <c r="K10" s="12">
        <v>2023</v>
      </c>
      <c r="L10" s="12">
        <v>2024</v>
      </c>
      <c r="M10" s="12">
        <v>2025</v>
      </c>
      <c r="N10" s="12">
        <v>2026</v>
      </c>
      <c r="O10" s="165"/>
      <c r="P10" s="298"/>
      <c r="Q10" s="99"/>
      <c r="R10" s="89">
        <v>2020</v>
      </c>
      <c r="S10" s="89">
        <v>2021</v>
      </c>
      <c r="T10" s="89">
        <v>2022</v>
      </c>
      <c r="U10" s="89">
        <v>2023</v>
      </c>
      <c r="V10" s="89">
        <v>2024</v>
      </c>
      <c r="W10" s="89">
        <v>2025</v>
      </c>
      <c r="X10" s="89">
        <v>2026</v>
      </c>
    </row>
    <row r="11" spans="1:77" s="11" customFormat="1" ht="26.25" customHeight="1">
      <c r="A11" s="12">
        <v>1</v>
      </c>
      <c r="B11" s="14">
        <v>2</v>
      </c>
      <c r="C11" s="12">
        <v>3</v>
      </c>
      <c r="D11" s="12">
        <v>4</v>
      </c>
      <c r="E11" s="12">
        <v>5</v>
      </c>
      <c r="F11" s="12">
        <v>6</v>
      </c>
      <c r="G11" s="12">
        <v>7</v>
      </c>
      <c r="H11" s="12">
        <v>8</v>
      </c>
      <c r="I11" s="12">
        <v>9</v>
      </c>
      <c r="J11" s="12">
        <v>10</v>
      </c>
      <c r="K11" s="12">
        <v>11</v>
      </c>
      <c r="L11" s="12">
        <v>12</v>
      </c>
      <c r="M11" s="12">
        <v>13</v>
      </c>
      <c r="N11" s="12">
        <v>14</v>
      </c>
      <c r="O11" s="12">
        <v>15</v>
      </c>
      <c r="P11" s="12">
        <v>16</v>
      </c>
      <c r="Q11" s="87">
        <v>17</v>
      </c>
      <c r="R11" s="87">
        <v>18</v>
      </c>
      <c r="S11" s="87">
        <v>19</v>
      </c>
      <c r="T11" s="87">
        <v>20</v>
      </c>
      <c r="U11" s="87">
        <v>21</v>
      </c>
      <c r="V11" s="87">
        <v>22</v>
      </c>
      <c r="W11" s="87">
        <v>23</v>
      </c>
      <c r="X11" s="87">
        <v>24</v>
      </c>
      <c r="Y11" s="38"/>
      <c r="Z11" s="17"/>
      <c r="AA11" s="17"/>
      <c r="AB11" s="17"/>
      <c r="AC11" s="17"/>
      <c r="AD11" s="17"/>
      <c r="AE11" s="17"/>
      <c r="AF11" s="17"/>
      <c r="AG11" s="17"/>
      <c r="AH11" s="17"/>
      <c r="AI11" s="17"/>
      <c r="AJ11" s="17"/>
      <c r="AK11" s="17"/>
      <c r="AL11" s="17"/>
      <c r="AM11" s="17"/>
      <c r="AN11" s="17"/>
      <c r="AO11" s="17"/>
      <c r="AP11" s="17"/>
      <c r="AQ11" s="17"/>
      <c r="AR11" s="17"/>
      <c r="AS11" s="17"/>
      <c r="AT11" s="17"/>
      <c r="AU11" s="17"/>
      <c r="AV11" s="17"/>
      <c r="AW11" s="17"/>
      <c r="AX11" s="17"/>
      <c r="BJ11" s="17"/>
      <c r="BK11" s="17"/>
      <c r="BL11" s="17"/>
      <c r="BM11" s="17"/>
      <c r="BN11" s="17"/>
      <c r="BO11" s="17"/>
      <c r="BP11" s="17"/>
      <c r="BQ11" s="17"/>
      <c r="BR11" s="17"/>
      <c r="BS11" s="17"/>
      <c r="BT11" s="17"/>
      <c r="BU11" s="17"/>
      <c r="BV11" s="17"/>
      <c r="BW11" s="17"/>
      <c r="BX11" s="17"/>
      <c r="BY11" s="17"/>
    </row>
    <row r="12" spans="1:77" s="11" customFormat="1" ht="85.5" customHeight="1">
      <c r="A12" s="242" t="s">
        <v>100</v>
      </c>
      <c r="B12" s="243"/>
      <c r="C12" s="12">
        <v>2020</v>
      </c>
      <c r="D12" s="12">
        <v>2026</v>
      </c>
      <c r="E12" s="12" t="s">
        <v>35</v>
      </c>
      <c r="F12" s="12" t="s">
        <v>35</v>
      </c>
      <c r="G12" s="12" t="s">
        <v>35</v>
      </c>
      <c r="H12" s="12" t="s">
        <v>35</v>
      </c>
      <c r="I12" s="12" t="s">
        <v>35</v>
      </c>
      <c r="J12" s="12" t="s">
        <v>35</v>
      </c>
      <c r="K12" s="12" t="s">
        <v>35</v>
      </c>
      <c r="L12" s="12" t="s">
        <v>35</v>
      </c>
      <c r="M12" s="12" t="s">
        <v>35</v>
      </c>
      <c r="N12" s="12" t="s">
        <v>35</v>
      </c>
      <c r="O12" s="59" t="s">
        <v>35</v>
      </c>
      <c r="P12" s="59" t="s">
        <v>35</v>
      </c>
      <c r="Q12" s="59" t="s">
        <v>35</v>
      </c>
      <c r="R12" s="59" t="s">
        <v>35</v>
      </c>
      <c r="S12" s="59" t="s">
        <v>35</v>
      </c>
      <c r="T12" s="59" t="s">
        <v>35</v>
      </c>
      <c r="U12" s="59" t="s">
        <v>35</v>
      </c>
      <c r="V12" s="59" t="s">
        <v>35</v>
      </c>
      <c r="W12" s="59" t="s">
        <v>35</v>
      </c>
      <c r="X12" s="59" t="s">
        <v>35</v>
      </c>
      <c r="Y12" s="38"/>
      <c r="Z12" s="17"/>
      <c r="AA12" s="17"/>
      <c r="AB12" s="17"/>
      <c r="AC12" s="17"/>
      <c r="AD12" s="17"/>
      <c r="AE12" s="17"/>
      <c r="AF12" s="17"/>
      <c r="AG12" s="17"/>
      <c r="AH12" s="17"/>
      <c r="AI12" s="17"/>
      <c r="AJ12" s="17"/>
      <c r="AK12" s="17"/>
      <c r="AL12" s="17"/>
      <c r="AM12" s="17"/>
      <c r="AN12" s="17"/>
      <c r="AO12" s="17"/>
      <c r="AP12" s="17"/>
      <c r="AQ12" s="17"/>
      <c r="AR12" s="17"/>
      <c r="AS12" s="17"/>
      <c r="AT12" s="17"/>
      <c r="AU12" s="17"/>
      <c r="AV12" s="17"/>
      <c r="AW12" s="17"/>
      <c r="AX12" s="17"/>
      <c r="BJ12" s="17"/>
      <c r="BK12" s="17"/>
      <c r="BL12" s="17"/>
      <c r="BM12" s="17"/>
      <c r="BN12" s="17"/>
      <c r="BO12" s="17"/>
      <c r="BP12" s="17"/>
      <c r="BQ12" s="17"/>
      <c r="BR12" s="17"/>
      <c r="BS12" s="17"/>
      <c r="BT12" s="17"/>
      <c r="BU12" s="17"/>
      <c r="BV12" s="17"/>
      <c r="BW12" s="17"/>
      <c r="BX12" s="17"/>
      <c r="BY12" s="17"/>
    </row>
    <row r="13" spans="1:77" s="11" customFormat="1" ht="82.5" customHeight="1">
      <c r="A13" s="242" t="s">
        <v>101</v>
      </c>
      <c r="B13" s="243"/>
      <c r="C13" s="12">
        <v>2020</v>
      </c>
      <c r="D13" s="12">
        <v>2026</v>
      </c>
      <c r="E13" s="12" t="s">
        <v>35</v>
      </c>
      <c r="F13" s="12" t="s">
        <v>35</v>
      </c>
      <c r="G13" s="12" t="s">
        <v>35</v>
      </c>
      <c r="H13" s="12" t="s">
        <v>35</v>
      </c>
      <c r="I13" s="12" t="s">
        <v>35</v>
      </c>
      <c r="J13" s="12" t="s">
        <v>35</v>
      </c>
      <c r="K13" s="12" t="s">
        <v>35</v>
      </c>
      <c r="L13" s="12" t="s">
        <v>35</v>
      </c>
      <c r="M13" s="12" t="s">
        <v>35</v>
      </c>
      <c r="N13" s="12" t="s">
        <v>35</v>
      </c>
      <c r="O13" s="59" t="s">
        <v>35</v>
      </c>
      <c r="P13" s="59" t="s">
        <v>35</v>
      </c>
      <c r="Q13" s="59" t="s">
        <v>35</v>
      </c>
      <c r="R13" s="59" t="s">
        <v>35</v>
      </c>
      <c r="S13" s="59" t="s">
        <v>35</v>
      </c>
      <c r="T13" s="59" t="s">
        <v>35</v>
      </c>
      <c r="U13" s="59" t="s">
        <v>35</v>
      </c>
      <c r="V13" s="59" t="s">
        <v>35</v>
      </c>
      <c r="W13" s="59" t="s">
        <v>35</v>
      </c>
      <c r="X13" s="59" t="s">
        <v>35</v>
      </c>
      <c r="BJ13" s="17"/>
      <c r="BK13" s="17"/>
      <c r="BL13" s="17"/>
      <c r="BM13" s="17"/>
      <c r="BN13" s="17"/>
      <c r="BO13" s="17"/>
      <c r="BP13" s="17"/>
      <c r="BQ13" s="17"/>
      <c r="BR13" s="17"/>
      <c r="BS13" s="17"/>
      <c r="BT13" s="17"/>
      <c r="BU13" s="17"/>
      <c r="BV13" s="17"/>
      <c r="BW13" s="17"/>
      <c r="BX13" s="17"/>
      <c r="BY13" s="17"/>
    </row>
    <row r="14" spans="1:77" s="11" customFormat="1" ht="21.75" customHeight="1">
      <c r="A14" s="237" t="s">
        <v>123</v>
      </c>
      <c r="B14" s="237"/>
      <c r="C14" s="237"/>
      <c r="D14" s="237"/>
      <c r="E14" s="237"/>
      <c r="F14" s="237"/>
      <c r="G14" s="237"/>
      <c r="H14" s="237"/>
      <c r="I14" s="237"/>
      <c r="J14" s="237"/>
      <c r="K14" s="237"/>
      <c r="L14" s="237"/>
      <c r="M14" s="237"/>
      <c r="N14" s="237"/>
      <c r="O14" s="237"/>
      <c r="P14" s="237"/>
      <c r="Q14" s="237"/>
      <c r="R14" s="237"/>
      <c r="S14" s="237"/>
      <c r="T14" s="237"/>
      <c r="U14" s="237"/>
      <c r="V14" s="237"/>
      <c r="W14" s="237"/>
      <c r="X14" s="82"/>
      <c r="BJ14" s="17"/>
      <c r="BK14" s="17"/>
      <c r="BL14" s="17"/>
      <c r="BM14" s="17"/>
      <c r="BN14" s="17"/>
      <c r="BO14" s="17"/>
      <c r="BP14" s="17"/>
      <c r="BQ14" s="17"/>
      <c r="BR14" s="17"/>
      <c r="BS14" s="17"/>
      <c r="BT14" s="17"/>
      <c r="BU14" s="17"/>
      <c r="BV14" s="17"/>
      <c r="BW14" s="17"/>
      <c r="BX14" s="17"/>
      <c r="BY14" s="17"/>
    </row>
    <row r="15" spans="1:77" ht="81" customHeight="1">
      <c r="A15" s="240" t="s">
        <v>102</v>
      </c>
      <c r="B15" s="241"/>
      <c r="C15" s="72">
        <v>2020</v>
      </c>
      <c r="D15" s="72">
        <v>2026</v>
      </c>
      <c r="E15" s="72" t="s">
        <v>35</v>
      </c>
      <c r="F15" s="72" t="s">
        <v>35</v>
      </c>
      <c r="G15" s="68" t="s">
        <v>35</v>
      </c>
      <c r="H15" s="68" t="s">
        <v>35</v>
      </c>
      <c r="I15" s="68" t="s">
        <v>35</v>
      </c>
      <c r="J15" s="68" t="s">
        <v>35</v>
      </c>
      <c r="K15" s="68" t="s">
        <v>35</v>
      </c>
      <c r="L15" s="68" t="s">
        <v>35</v>
      </c>
      <c r="M15" s="68" t="s">
        <v>35</v>
      </c>
      <c r="N15" s="68" t="s">
        <v>35</v>
      </c>
      <c r="O15" s="75" t="s">
        <v>35</v>
      </c>
      <c r="P15" s="75" t="s">
        <v>35</v>
      </c>
      <c r="Q15" s="75" t="s">
        <v>35</v>
      </c>
      <c r="R15" s="75" t="s">
        <v>35</v>
      </c>
      <c r="S15" s="75" t="s">
        <v>35</v>
      </c>
      <c r="T15" s="75" t="s">
        <v>35</v>
      </c>
      <c r="U15" s="75" t="s">
        <v>35</v>
      </c>
      <c r="V15" s="75" t="s">
        <v>35</v>
      </c>
      <c r="W15" s="75" t="s">
        <v>35</v>
      </c>
      <c r="X15" s="75" t="s">
        <v>35</v>
      </c>
      <c r="BJ15" s="18"/>
      <c r="BK15" s="18"/>
      <c r="BL15" s="18"/>
      <c r="BM15" s="18"/>
      <c r="BN15" s="18"/>
      <c r="BO15" s="18"/>
      <c r="BP15" s="18"/>
      <c r="BQ15" s="18"/>
      <c r="BR15" s="18"/>
      <c r="BS15" s="18"/>
      <c r="BT15" s="18"/>
      <c r="BU15" s="18"/>
      <c r="BV15" s="18"/>
      <c r="BW15" s="18"/>
      <c r="BX15" s="18"/>
      <c r="BY15" s="18"/>
    </row>
    <row r="16" spans="1:77" ht="13.5" customHeight="1">
      <c r="A16" s="200">
        <v>1</v>
      </c>
      <c r="B16" s="176" t="s">
        <v>103</v>
      </c>
      <c r="C16" s="200">
        <v>2020</v>
      </c>
      <c r="D16" s="200">
        <v>2026</v>
      </c>
      <c r="E16" s="244" t="s">
        <v>35</v>
      </c>
      <c r="F16" s="77" t="s">
        <v>33</v>
      </c>
      <c r="G16" s="67">
        <f>H16+I16+J16+K16+L16+M16</f>
        <v>273008017.18000001</v>
      </c>
      <c r="H16" s="68">
        <f t="shared" ref="H16:M16" si="0">H17+H18+H19</f>
        <v>38561706.229999997</v>
      </c>
      <c r="I16" s="68">
        <f t="shared" si="0"/>
        <v>41748552.259999998</v>
      </c>
      <c r="J16" s="68">
        <f t="shared" si="0"/>
        <v>46323330.579999998</v>
      </c>
      <c r="K16" s="68">
        <f t="shared" si="0"/>
        <v>56298519.120000005</v>
      </c>
      <c r="L16" s="68">
        <f t="shared" si="0"/>
        <v>53540142.25</v>
      </c>
      <c r="M16" s="68">
        <f t="shared" si="0"/>
        <v>36535766.740000002</v>
      </c>
      <c r="N16" s="68">
        <f t="shared" ref="N16" si="1">N17+N18+N19</f>
        <v>39491711.409999996</v>
      </c>
      <c r="O16" s="156" t="s">
        <v>35</v>
      </c>
      <c r="P16" s="108" t="s">
        <v>35</v>
      </c>
      <c r="Q16" s="108" t="s">
        <v>35</v>
      </c>
      <c r="R16" s="108" t="s">
        <v>35</v>
      </c>
      <c r="S16" s="108" t="s">
        <v>35</v>
      </c>
      <c r="T16" s="108" t="s">
        <v>35</v>
      </c>
      <c r="U16" s="108" t="s">
        <v>35</v>
      </c>
      <c r="V16" s="108" t="s">
        <v>35</v>
      </c>
      <c r="W16" s="108" t="s">
        <v>35</v>
      </c>
      <c r="X16" s="108" t="s">
        <v>35</v>
      </c>
    </row>
    <row r="17" spans="1:24" ht="32.25" customHeight="1">
      <c r="A17" s="210"/>
      <c r="B17" s="177"/>
      <c r="C17" s="210"/>
      <c r="D17" s="210"/>
      <c r="E17" s="245"/>
      <c r="F17" s="79" t="s">
        <v>88</v>
      </c>
      <c r="G17" s="67">
        <f>H17+I17+J17+K17+L17+M17</f>
        <v>262842403.21999997</v>
      </c>
      <c r="H17" s="68">
        <f>H21</f>
        <v>36971150.219999999</v>
      </c>
      <c r="I17" s="68">
        <f t="shared" ref="H17:N18" si="2">I21</f>
        <v>39244251.189999998</v>
      </c>
      <c r="J17" s="68">
        <f t="shared" si="2"/>
        <v>44094990.519999996</v>
      </c>
      <c r="K17" s="68">
        <f t="shared" si="2"/>
        <v>54407152.340000004</v>
      </c>
      <c r="L17" s="68">
        <f t="shared" si="2"/>
        <v>52564765.729999997</v>
      </c>
      <c r="M17" s="68">
        <f t="shared" si="2"/>
        <v>35560093.219999999</v>
      </c>
      <c r="N17" s="68">
        <f t="shared" ref="N17" si="3">N21</f>
        <v>38524666.409999996</v>
      </c>
      <c r="O17" s="144"/>
      <c r="P17" s="113"/>
      <c r="Q17" s="113"/>
      <c r="R17" s="113"/>
      <c r="S17" s="113"/>
      <c r="T17" s="113"/>
      <c r="U17" s="113"/>
      <c r="V17" s="113"/>
      <c r="W17" s="113"/>
      <c r="X17" s="113"/>
    </row>
    <row r="18" spans="1:24" ht="54" customHeight="1">
      <c r="A18" s="210"/>
      <c r="B18" s="177"/>
      <c r="C18" s="210"/>
      <c r="D18" s="210"/>
      <c r="E18" s="245"/>
      <c r="F18" s="77" t="s">
        <v>87</v>
      </c>
      <c r="G18" s="67">
        <f>H18+I18+J18+K18+L18+M18</f>
        <v>10165613.959999999</v>
      </c>
      <c r="H18" s="80">
        <f t="shared" si="2"/>
        <v>1590556.01</v>
      </c>
      <c r="I18" s="80">
        <f t="shared" si="2"/>
        <v>2504301.0699999998</v>
      </c>
      <c r="J18" s="80">
        <f t="shared" si="2"/>
        <v>2228340.0599999996</v>
      </c>
      <c r="K18" s="80">
        <f t="shared" si="2"/>
        <v>1891366.78</v>
      </c>
      <c r="L18" s="80">
        <f t="shared" si="2"/>
        <v>975376.52</v>
      </c>
      <c r="M18" s="80">
        <f t="shared" si="2"/>
        <v>975673.52</v>
      </c>
      <c r="N18" s="80">
        <f t="shared" si="2"/>
        <v>967045</v>
      </c>
      <c r="O18" s="144"/>
      <c r="P18" s="113"/>
      <c r="Q18" s="113"/>
      <c r="R18" s="113"/>
      <c r="S18" s="113"/>
      <c r="T18" s="113"/>
      <c r="U18" s="113"/>
      <c r="V18" s="113"/>
      <c r="W18" s="113"/>
      <c r="X18" s="113"/>
    </row>
    <row r="19" spans="1:24" ht="93.75" customHeight="1">
      <c r="A19" s="164"/>
      <c r="B19" s="178"/>
      <c r="C19" s="164"/>
      <c r="D19" s="164"/>
      <c r="E19" s="128"/>
      <c r="F19" s="19" t="s">
        <v>104</v>
      </c>
      <c r="G19" s="16"/>
      <c r="H19" s="16"/>
      <c r="I19" s="16"/>
      <c r="J19" s="16"/>
      <c r="K19" s="16"/>
      <c r="L19" s="16"/>
      <c r="M19" s="16"/>
      <c r="N19" s="16"/>
      <c r="O19" s="149"/>
      <c r="P19" s="106"/>
      <c r="Q19" s="106"/>
      <c r="R19" s="106"/>
      <c r="S19" s="106"/>
      <c r="T19" s="106"/>
      <c r="U19" s="106"/>
      <c r="V19" s="106"/>
      <c r="W19" s="106"/>
      <c r="X19" s="106"/>
    </row>
    <row r="20" spans="1:24" ht="27" customHeight="1">
      <c r="A20" s="196" t="s">
        <v>3</v>
      </c>
      <c r="B20" s="233" t="s">
        <v>42</v>
      </c>
      <c r="C20" s="200">
        <v>2020</v>
      </c>
      <c r="D20" s="200">
        <v>2026</v>
      </c>
      <c r="E20" s="176" t="s">
        <v>105</v>
      </c>
      <c r="F20" s="79" t="s">
        <v>33</v>
      </c>
      <c r="G20" s="68">
        <f t="shared" ref="G20:G52" si="4">H20+I20+J20+K20+L20+M20</f>
        <v>273008017.18000001</v>
      </c>
      <c r="H20" s="68">
        <f t="shared" ref="H20:M20" si="5">H21+H22</f>
        <v>38561706.229999997</v>
      </c>
      <c r="I20" s="68">
        <f t="shared" si="5"/>
        <v>41748552.259999998</v>
      </c>
      <c r="J20" s="68">
        <f t="shared" si="5"/>
        <v>46323330.579999998</v>
      </c>
      <c r="K20" s="68">
        <f t="shared" si="5"/>
        <v>56298519.120000005</v>
      </c>
      <c r="L20" s="68">
        <f t="shared" si="5"/>
        <v>53540142.25</v>
      </c>
      <c r="M20" s="68">
        <f t="shared" si="5"/>
        <v>36535766.740000002</v>
      </c>
      <c r="N20" s="68">
        <f t="shared" ref="N20" si="6">N21+N22</f>
        <v>39491711.409999996</v>
      </c>
      <c r="O20" s="236" t="s">
        <v>35</v>
      </c>
      <c r="P20" s="136" t="s">
        <v>35</v>
      </c>
      <c r="Q20" s="136" t="s">
        <v>35</v>
      </c>
      <c r="R20" s="136" t="s">
        <v>35</v>
      </c>
      <c r="S20" s="136" t="s">
        <v>35</v>
      </c>
      <c r="T20" s="136" t="s">
        <v>35</v>
      </c>
      <c r="U20" s="136" t="s">
        <v>35</v>
      </c>
      <c r="V20" s="136" t="s">
        <v>35</v>
      </c>
      <c r="W20" s="136" t="s">
        <v>35</v>
      </c>
      <c r="X20" s="136" t="s">
        <v>35</v>
      </c>
    </row>
    <row r="21" spans="1:24" ht="44.25" customHeight="1">
      <c r="A21" s="197"/>
      <c r="B21" s="234"/>
      <c r="C21" s="210"/>
      <c r="D21" s="210"/>
      <c r="E21" s="177"/>
      <c r="F21" s="79" t="s">
        <v>89</v>
      </c>
      <c r="G21" s="68">
        <f t="shared" si="4"/>
        <v>262842403.21999997</v>
      </c>
      <c r="H21" s="68">
        <f>H24+H27+H30+H33+H36+H39</f>
        <v>36971150.219999999</v>
      </c>
      <c r="I21" s="68">
        <f>I24+I27+I30+I33+I36+I39+I42+I45</f>
        <v>39244251.189999998</v>
      </c>
      <c r="J21" s="68">
        <f t="shared" ref="J21:M22" si="7">J24+J27+J30+J33+J36+J39+J42+J45+J48+J51</f>
        <v>44094990.519999996</v>
      </c>
      <c r="K21" s="68">
        <f>K24+K27+K30+K33+K36+K39+K42+K45+K48+K51</f>
        <v>54407152.340000004</v>
      </c>
      <c r="L21" s="68">
        <f>L24+L27+L30+L33+L36+L39+L42+L45+L48+L51</f>
        <v>52564765.729999997</v>
      </c>
      <c r="M21" s="68">
        <f t="shared" si="7"/>
        <v>35560093.219999999</v>
      </c>
      <c r="N21" s="68">
        <f t="shared" ref="N21" si="8">N24+N27+N30+N33+N36+N39+N42+N45+N48+N51</f>
        <v>38524666.409999996</v>
      </c>
      <c r="O21" s="154"/>
      <c r="P21" s="137"/>
      <c r="Q21" s="137"/>
      <c r="R21" s="137"/>
      <c r="S21" s="137"/>
      <c r="T21" s="137"/>
      <c r="U21" s="137"/>
      <c r="V21" s="137"/>
      <c r="W21" s="137"/>
      <c r="X21" s="137"/>
    </row>
    <row r="22" spans="1:24" ht="26.25" customHeight="1">
      <c r="A22" s="198"/>
      <c r="B22" s="235"/>
      <c r="C22" s="164"/>
      <c r="D22" s="164"/>
      <c r="E22" s="178"/>
      <c r="F22" s="79" t="s">
        <v>93</v>
      </c>
      <c r="G22" s="68">
        <f t="shared" si="4"/>
        <v>10165613.959999999</v>
      </c>
      <c r="H22" s="68">
        <f>H25+H28+H31+H34+H37+H40</f>
        <v>1590556.01</v>
      </c>
      <c r="I22" s="68">
        <f>I25+I28+I31+I34+I37+I40+I43+I46</f>
        <v>2504301.0699999998</v>
      </c>
      <c r="J22" s="68">
        <f t="shared" si="7"/>
        <v>2228340.0599999996</v>
      </c>
      <c r="K22" s="68">
        <f>K25+K28+K31+K34+K37+K40+K43+K46+K49+K52</f>
        <v>1891366.78</v>
      </c>
      <c r="L22" s="68">
        <f t="shared" si="7"/>
        <v>975376.52</v>
      </c>
      <c r="M22" s="68">
        <f t="shared" si="7"/>
        <v>975673.52</v>
      </c>
      <c r="N22" s="68">
        <f t="shared" ref="N22" si="9">N25+N28+N31+N34+N37+N40+N43+N46+N49+N52</f>
        <v>967045</v>
      </c>
      <c r="O22" s="155"/>
      <c r="P22" s="138"/>
      <c r="Q22" s="138"/>
      <c r="R22" s="138"/>
      <c r="S22" s="138"/>
      <c r="T22" s="138"/>
      <c r="U22" s="138"/>
      <c r="V22" s="138"/>
      <c r="W22" s="138"/>
      <c r="X22" s="138"/>
    </row>
    <row r="23" spans="1:24" ht="13.5" customHeight="1">
      <c r="A23" s="196" t="s">
        <v>8</v>
      </c>
      <c r="B23" s="188" t="s">
        <v>43</v>
      </c>
      <c r="C23" s="162">
        <v>2020</v>
      </c>
      <c r="D23" s="162">
        <v>2026</v>
      </c>
      <c r="E23" s="162" t="s">
        <v>106</v>
      </c>
      <c r="F23" s="79" t="s">
        <v>33</v>
      </c>
      <c r="G23" s="68">
        <f t="shared" si="4"/>
        <v>130707876.44</v>
      </c>
      <c r="H23" s="68">
        <f t="shared" ref="H23:M23" si="10">H24+H25</f>
        <v>20260380.530000001</v>
      </c>
      <c r="I23" s="68">
        <f t="shared" si="10"/>
        <v>21617730.43</v>
      </c>
      <c r="J23" s="68">
        <f t="shared" si="10"/>
        <v>23075007.23</v>
      </c>
      <c r="K23" s="68">
        <f t="shared" si="10"/>
        <v>27172244.359999999</v>
      </c>
      <c r="L23" s="68">
        <f t="shared" si="10"/>
        <v>27616827.699999999</v>
      </c>
      <c r="M23" s="68">
        <f t="shared" si="10"/>
        <v>10965686.189999999</v>
      </c>
      <c r="N23" s="68">
        <f t="shared" ref="N23" si="11">N24+N25</f>
        <v>13862272.17</v>
      </c>
      <c r="O23" s="107" t="s">
        <v>86</v>
      </c>
      <c r="P23" s="107" t="s">
        <v>98</v>
      </c>
      <c r="Q23" s="135">
        <v>100</v>
      </c>
      <c r="R23" s="135">
        <v>100</v>
      </c>
      <c r="S23" s="135">
        <v>100</v>
      </c>
      <c r="T23" s="135">
        <v>100</v>
      </c>
      <c r="U23" s="135">
        <v>100</v>
      </c>
      <c r="V23" s="135">
        <v>100</v>
      </c>
      <c r="W23" s="135">
        <v>100</v>
      </c>
      <c r="X23" s="135">
        <v>100</v>
      </c>
    </row>
    <row r="24" spans="1:24" ht="30.75" customHeight="1">
      <c r="A24" s="197"/>
      <c r="B24" s="188"/>
      <c r="C24" s="162"/>
      <c r="D24" s="162"/>
      <c r="E24" s="162"/>
      <c r="F24" s="79" t="s">
        <v>96</v>
      </c>
      <c r="G24" s="68">
        <f t="shared" si="4"/>
        <v>130707876.44</v>
      </c>
      <c r="H24" s="68">
        <f>20245680.53+14700</f>
        <v>20260380.530000001</v>
      </c>
      <c r="I24" s="68">
        <f>21607730.43+10000</f>
        <v>21617730.43</v>
      </c>
      <c r="J24" s="68">
        <v>23075007.23</v>
      </c>
      <c r="K24" s="68">
        <f>27152744.36+19500</f>
        <v>27172244.359999999</v>
      </c>
      <c r="L24" s="68">
        <f>27581827.7+35000</f>
        <v>27616827.699999999</v>
      </c>
      <c r="M24" s="68">
        <f>10965686.19</f>
        <v>10965686.189999999</v>
      </c>
      <c r="N24" s="68">
        <f>13821022.17+41250</f>
        <v>13862272.17</v>
      </c>
      <c r="O24" s="107"/>
      <c r="P24" s="107"/>
      <c r="Q24" s="135"/>
      <c r="R24" s="135"/>
      <c r="S24" s="135"/>
      <c r="T24" s="135"/>
      <c r="U24" s="135"/>
      <c r="V24" s="135"/>
      <c r="W24" s="135"/>
      <c r="X24" s="135"/>
    </row>
    <row r="25" spans="1:24">
      <c r="A25" s="198"/>
      <c r="B25" s="188"/>
      <c r="C25" s="162"/>
      <c r="D25" s="162"/>
      <c r="E25" s="162"/>
      <c r="F25" s="79" t="s">
        <v>92</v>
      </c>
      <c r="G25" s="68">
        <f t="shared" si="4"/>
        <v>0</v>
      </c>
      <c r="H25" s="68">
        <v>0</v>
      </c>
      <c r="I25" s="68">
        <v>0</v>
      </c>
      <c r="J25" s="68">
        <v>0</v>
      </c>
      <c r="K25" s="68">
        <v>0</v>
      </c>
      <c r="L25" s="68">
        <v>0</v>
      </c>
      <c r="M25" s="68">
        <v>0</v>
      </c>
      <c r="N25" s="68">
        <v>0</v>
      </c>
      <c r="O25" s="107"/>
      <c r="P25" s="107"/>
      <c r="Q25" s="135"/>
      <c r="R25" s="135"/>
      <c r="S25" s="135"/>
      <c r="T25" s="135"/>
      <c r="U25" s="135"/>
      <c r="V25" s="135"/>
      <c r="W25" s="135"/>
      <c r="X25" s="135"/>
    </row>
    <row r="26" spans="1:24" ht="25.5" customHeight="1">
      <c r="A26" s="196" t="s">
        <v>172</v>
      </c>
      <c r="B26" s="188" t="s">
        <v>124</v>
      </c>
      <c r="C26" s="162">
        <v>2020</v>
      </c>
      <c r="D26" s="162">
        <v>2026</v>
      </c>
      <c r="E26" s="162" t="s">
        <v>107</v>
      </c>
      <c r="F26" s="79" t="s">
        <v>33</v>
      </c>
      <c r="G26" s="68">
        <f t="shared" si="4"/>
        <v>132036726.78</v>
      </c>
      <c r="H26" s="68">
        <f t="shared" ref="H26:M26" si="12">H27+H28</f>
        <v>16688369.689999999</v>
      </c>
      <c r="I26" s="68">
        <f t="shared" si="12"/>
        <v>17608820.760000002</v>
      </c>
      <c r="J26" s="68">
        <f t="shared" si="12"/>
        <v>20987283.289999999</v>
      </c>
      <c r="K26" s="68">
        <f t="shared" si="12"/>
        <v>27217907.98</v>
      </c>
      <c r="L26" s="68">
        <f t="shared" si="12"/>
        <v>24939938.029999997</v>
      </c>
      <c r="M26" s="68">
        <f t="shared" si="12"/>
        <v>24594407.029999997</v>
      </c>
      <c r="N26" s="68">
        <f t="shared" ref="N26" si="13">N27+N28</f>
        <v>24662394.239999998</v>
      </c>
      <c r="O26" s="107"/>
      <c r="P26" s="107"/>
      <c r="Q26" s="135">
        <v>100</v>
      </c>
      <c r="R26" s="135">
        <v>100</v>
      </c>
      <c r="S26" s="135">
        <v>100</v>
      </c>
      <c r="T26" s="135">
        <v>100</v>
      </c>
      <c r="U26" s="135">
        <v>100</v>
      </c>
      <c r="V26" s="135">
        <v>100</v>
      </c>
      <c r="W26" s="135">
        <v>100</v>
      </c>
      <c r="X26" s="135">
        <v>100</v>
      </c>
    </row>
    <row r="27" spans="1:24">
      <c r="A27" s="197"/>
      <c r="B27" s="188"/>
      <c r="C27" s="162"/>
      <c r="D27" s="162"/>
      <c r="E27" s="162"/>
      <c r="F27" s="79" t="s">
        <v>182</v>
      </c>
      <c r="G27" s="68">
        <f t="shared" si="4"/>
        <v>132036726.78</v>
      </c>
      <c r="H27" s="68">
        <f>1301890.4+15386479.29</f>
        <v>16688369.689999999</v>
      </c>
      <c r="I27" s="68">
        <f>1852249.54+15756571.22</f>
        <v>17608820.760000002</v>
      </c>
      <c r="J27" s="68">
        <v>20987283.289999999</v>
      </c>
      <c r="K27" s="68">
        <f>3757931.06+23459976.92</f>
        <v>27217907.98</v>
      </c>
      <c r="L27" s="68">
        <f>3044659.38+21895278.65</f>
        <v>24939938.029999997</v>
      </c>
      <c r="M27" s="68">
        <f>2741514.38+21852892.65</f>
        <v>24594407.029999997</v>
      </c>
      <c r="N27" s="68">
        <f>2794494.38+21867899.86</f>
        <v>24662394.239999998</v>
      </c>
      <c r="O27" s="107"/>
      <c r="P27" s="107"/>
      <c r="Q27" s="135"/>
      <c r="R27" s="135"/>
      <c r="S27" s="135"/>
      <c r="T27" s="135"/>
      <c r="U27" s="135"/>
      <c r="V27" s="135"/>
      <c r="W27" s="135"/>
      <c r="X27" s="135"/>
    </row>
    <row r="28" spans="1:24" ht="19.5" customHeight="1">
      <c r="A28" s="198"/>
      <c r="B28" s="188"/>
      <c r="C28" s="162"/>
      <c r="D28" s="162"/>
      <c r="E28" s="162"/>
      <c r="F28" s="79" t="s">
        <v>92</v>
      </c>
      <c r="G28" s="68">
        <f t="shared" si="4"/>
        <v>0</v>
      </c>
      <c r="H28" s="68">
        <v>0</v>
      </c>
      <c r="I28" s="68">
        <v>0</v>
      </c>
      <c r="J28" s="68">
        <v>0</v>
      </c>
      <c r="K28" s="68">
        <v>0</v>
      </c>
      <c r="L28" s="68">
        <v>0</v>
      </c>
      <c r="M28" s="68">
        <v>0</v>
      </c>
      <c r="N28" s="68">
        <v>0</v>
      </c>
      <c r="O28" s="107"/>
      <c r="P28" s="107"/>
      <c r="Q28" s="135"/>
      <c r="R28" s="135"/>
      <c r="S28" s="135"/>
      <c r="T28" s="135"/>
      <c r="U28" s="135"/>
      <c r="V28" s="135"/>
      <c r="W28" s="135"/>
      <c r="X28" s="135"/>
    </row>
    <row r="29" spans="1:24" ht="24" customHeight="1">
      <c r="A29" s="196" t="s">
        <v>173</v>
      </c>
      <c r="B29" s="188" t="s">
        <v>44</v>
      </c>
      <c r="C29" s="162">
        <v>2017</v>
      </c>
      <c r="D29" s="162">
        <v>2026</v>
      </c>
      <c r="E29" s="162" t="s">
        <v>108</v>
      </c>
      <c r="F29" s="79" t="s">
        <v>33</v>
      </c>
      <c r="G29" s="68">
        <f t="shared" si="4"/>
        <v>1548776.61</v>
      </c>
      <c r="H29" s="68">
        <f t="shared" ref="H29:M29" si="14">H30+H31</f>
        <v>206674.01</v>
      </c>
      <c r="I29" s="68">
        <f t="shared" si="14"/>
        <v>219760.17</v>
      </c>
      <c r="J29" s="68">
        <f t="shared" si="14"/>
        <v>234445.43</v>
      </c>
      <c r="K29" s="68">
        <f t="shared" si="14"/>
        <v>254016</v>
      </c>
      <c r="L29" s="68">
        <f t="shared" si="14"/>
        <v>316792</v>
      </c>
      <c r="M29" s="68">
        <f t="shared" si="14"/>
        <v>317089</v>
      </c>
      <c r="N29" s="68">
        <f t="shared" ref="N29" si="15">N30+N31</f>
        <v>317399</v>
      </c>
      <c r="O29" s="107"/>
      <c r="P29" s="107"/>
      <c r="Q29" s="135">
        <v>100</v>
      </c>
      <c r="R29" s="135">
        <v>100</v>
      </c>
      <c r="S29" s="135">
        <v>100</v>
      </c>
      <c r="T29" s="135">
        <v>100</v>
      </c>
      <c r="U29" s="135">
        <v>100</v>
      </c>
      <c r="V29" s="135">
        <v>100</v>
      </c>
      <c r="W29" s="135">
        <v>100</v>
      </c>
      <c r="X29" s="135">
        <v>100</v>
      </c>
    </row>
    <row r="30" spans="1:24" ht="21" customHeight="1">
      <c r="A30" s="197"/>
      <c r="B30" s="188"/>
      <c r="C30" s="162"/>
      <c r="D30" s="162"/>
      <c r="E30" s="162"/>
      <c r="F30" s="79" t="s">
        <v>182</v>
      </c>
      <c r="G30" s="68">
        <f t="shared" si="4"/>
        <v>0</v>
      </c>
      <c r="H30" s="68">
        <v>0</v>
      </c>
      <c r="I30" s="68">
        <v>0</v>
      </c>
      <c r="J30" s="68">
        <v>0</v>
      </c>
      <c r="K30" s="68">
        <v>0</v>
      </c>
      <c r="L30" s="68">
        <v>0</v>
      </c>
      <c r="M30" s="68">
        <v>0</v>
      </c>
      <c r="N30" s="68">
        <v>0</v>
      </c>
      <c r="O30" s="107"/>
      <c r="P30" s="107"/>
      <c r="Q30" s="135"/>
      <c r="R30" s="135"/>
      <c r="S30" s="135"/>
      <c r="T30" s="135"/>
      <c r="U30" s="135"/>
      <c r="V30" s="135"/>
      <c r="W30" s="135"/>
      <c r="X30" s="135"/>
    </row>
    <row r="31" spans="1:24" ht="24" customHeight="1">
      <c r="A31" s="198"/>
      <c r="B31" s="188"/>
      <c r="C31" s="162"/>
      <c r="D31" s="162"/>
      <c r="E31" s="162"/>
      <c r="F31" s="79" t="s">
        <v>92</v>
      </c>
      <c r="G31" s="68">
        <f t="shared" si="4"/>
        <v>1548776.61</v>
      </c>
      <c r="H31" s="68">
        <v>206674.01</v>
      </c>
      <c r="I31" s="68">
        <v>219760.17</v>
      </c>
      <c r="J31" s="68">
        <v>234445.43</v>
      </c>
      <c r="K31" s="68">
        <v>254016</v>
      </c>
      <c r="L31" s="68">
        <v>316792</v>
      </c>
      <c r="M31" s="68">
        <v>317089</v>
      </c>
      <c r="N31" s="68">
        <v>317399</v>
      </c>
      <c r="O31" s="107"/>
      <c r="P31" s="107"/>
      <c r="Q31" s="135"/>
      <c r="R31" s="135"/>
      <c r="S31" s="135"/>
      <c r="T31" s="135"/>
      <c r="U31" s="135"/>
      <c r="V31" s="135"/>
      <c r="W31" s="135"/>
      <c r="X31" s="135"/>
    </row>
    <row r="32" spans="1:24" ht="13.5" customHeight="1">
      <c r="A32" s="196" t="s">
        <v>183</v>
      </c>
      <c r="B32" s="188" t="s">
        <v>45</v>
      </c>
      <c r="C32" s="162">
        <v>2020</v>
      </c>
      <c r="D32" s="162">
        <v>2026</v>
      </c>
      <c r="E32" s="162" t="s">
        <v>105</v>
      </c>
      <c r="F32" s="79" t="s">
        <v>33</v>
      </c>
      <c r="G32" s="68">
        <f t="shared" si="4"/>
        <v>3216974</v>
      </c>
      <c r="H32" s="68">
        <f t="shared" ref="H32:M32" si="16">H33+H34</f>
        <v>383882</v>
      </c>
      <c r="I32" s="68">
        <f t="shared" si="16"/>
        <v>417337</v>
      </c>
      <c r="J32" s="68">
        <f t="shared" si="16"/>
        <v>487750</v>
      </c>
      <c r="K32" s="68">
        <f t="shared" si="16"/>
        <v>628713</v>
      </c>
      <c r="L32" s="68">
        <f t="shared" si="16"/>
        <v>649646</v>
      </c>
      <c r="M32" s="68">
        <f t="shared" si="16"/>
        <v>649646</v>
      </c>
      <c r="N32" s="68">
        <f t="shared" ref="N32" si="17">N33+N34</f>
        <v>649646</v>
      </c>
      <c r="O32" s="107"/>
      <c r="P32" s="107"/>
      <c r="Q32" s="135">
        <v>100</v>
      </c>
      <c r="R32" s="135">
        <v>100</v>
      </c>
      <c r="S32" s="135">
        <v>100</v>
      </c>
      <c r="T32" s="135">
        <v>100</v>
      </c>
      <c r="U32" s="135">
        <v>100</v>
      </c>
      <c r="V32" s="135">
        <v>100</v>
      </c>
      <c r="W32" s="135">
        <v>100</v>
      </c>
      <c r="X32" s="135">
        <v>100</v>
      </c>
    </row>
    <row r="33" spans="1:24">
      <c r="A33" s="197"/>
      <c r="B33" s="188"/>
      <c r="C33" s="162"/>
      <c r="D33" s="162"/>
      <c r="E33" s="162"/>
      <c r="F33" s="79" t="s">
        <v>182</v>
      </c>
      <c r="G33" s="68">
        <f t="shared" si="4"/>
        <v>0</v>
      </c>
      <c r="H33" s="68">
        <v>0</v>
      </c>
      <c r="I33" s="68">
        <v>0</v>
      </c>
      <c r="J33" s="68">
        <v>0</v>
      </c>
      <c r="K33" s="68">
        <v>0</v>
      </c>
      <c r="L33" s="68">
        <v>0</v>
      </c>
      <c r="M33" s="68">
        <v>0</v>
      </c>
      <c r="N33" s="68">
        <v>0</v>
      </c>
      <c r="O33" s="107"/>
      <c r="P33" s="107"/>
      <c r="Q33" s="135"/>
      <c r="R33" s="135"/>
      <c r="S33" s="135"/>
      <c r="T33" s="135"/>
      <c r="U33" s="135"/>
      <c r="V33" s="135"/>
      <c r="W33" s="135"/>
      <c r="X33" s="135"/>
    </row>
    <row r="34" spans="1:24" ht="69" customHeight="1">
      <c r="A34" s="198"/>
      <c r="B34" s="188"/>
      <c r="C34" s="162"/>
      <c r="D34" s="162"/>
      <c r="E34" s="162"/>
      <c r="F34" s="79" t="s">
        <v>92</v>
      </c>
      <c r="G34" s="68">
        <f t="shared" si="4"/>
        <v>3216974</v>
      </c>
      <c r="H34" s="68">
        <v>383882</v>
      </c>
      <c r="I34" s="68">
        <v>417337</v>
      </c>
      <c r="J34" s="68">
        <v>487750</v>
      </c>
      <c r="K34" s="68">
        <f>524048+104665</f>
        <v>628713</v>
      </c>
      <c r="L34" s="68">
        <v>649646</v>
      </c>
      <c r="M34" s="68">
        <v>649646</v>
      </c>
      <c r="N34" s="68">
        <v>649646</v>
      </c>
      <c r="O34" s="107"/>
      <c r="P34" s="107"/>
      <c r="Q34" s="135"/>
      <c r="R34" s="135"/>
      <c r="S34" s="135"/>
      <c r="T34" s="135"/>
      <c r="U34" s="135"/>
      <c r="V34" s="135"/>
      <c r="W34" s="135"/>
      <c r="X34" s="135"/>
    </row>
    <row r="35" spans="1:24" ht="13.5" customHeight="1">
      <c r="A35" s="196" t="s">
        <v>184</v>
      </c>
      <c r="B35" s="188" t="s">
        <v>139</v>
      </c>
      <c r="C35" s="162">
        <v>2020</v>
      </c>
      <c r="D35" s="162">
        <v>2026</v>
      </c>
      <c r="E35" s="162" t="s">
        <v>105</v>
      </c>
      <c r="F35" s="79" t="s">
        <v>33</v>
      </c>
      <c r="G35" s="68">
        <f t="shared" si="4"/>
        <v>97800</v>
      </c>
      <c r="H35" s="68">
        <f t="shared" ref="H35:M35" si="18">H36+H37</f>
        <v>22400</v>
      </c>
      <c r="I35" s="68">
        <f t="shared" si="18"/>
        <v>17700</v>
      </c>
      <c r="J35" s="68">
        <f t="shared" si="18"/>
        <v>32700</v>
      </c>
      <c r="K35" s="68">
        <f t="shared" si="18"/>
        <v>17000</v>
      </c>
      <c r="L35" s="68">
        <f t="shared" si="18"/>
        <v>8000</v>
      </c>
      <c r="M35" s="68">
        <f t="shared" si="18"/>
        <v>0</v>
      </c>
      <c r="N35" s="68">
        <f t="shared" ref="N35" si="19">N36+N37</f>
        <v>0</v>
      </c>
      <c r="O35" s="232" t="s">
        <v>135</v>
      </c>
      <c r="P35" s="127" t="s">
        <v>98</v>
      </c>
      <c r="Q35" s="135">
        <v>5</v>
      </c>
      <c r="R35" s="139">
        <v>5</v>
      </c>
      <c r="S35" s="139">
        <v>5</v>
      </c>
      <c r="T35" s="139">
        <v>5</v>
      </c>
      <c r="U35" s="139">
        <v>5</v>
      </c>
      <c r="V35" s="139">
        <v>5</v>
      </c>
      <c r="W35" s="139">
        <v>5</v>
      </c>
      <c r="X35" s="139">
        <v>5</v>
      </c>
    </row>
    <row r="36" spans="1:24">
      <c r="A36" s="197"/>
      <c r="B36" s="188"/>
      <c r="C36" s="162"/>
      <c r="D36" s="162"/>
      <c r="E36" s="162"/>
      <c r="F36" s="79" t="s">
        <v>182</v>
      </c>
      <c r="G36" s="68">
        <f t="shared" si="4"/>
        <v>97800</v>
      </c>
      <c r="H36" s="68">
        <v>22400</v>
      </c>
      <c r="I36" s="68">
        <v>17700</v>
      </c>
      <c r="J36" s="68">
        <v>32700</v>
      </c>
      <c r="K36" s="68">
        <v>17000</v>
      </c>
      <c r="L36" s="68">
        <v>8000</v>
      </c>
      <c r="M36" s="68">
        <v>0</v>
      </c>
      <c r="N36" s="68">
        <v>0</v>
      </c>
      <c r="O36" s="232"/>
      <c r="P36" s="127"/>
      <c r="Q36" s="135"/>
      <c r="R36" s="139"/>
      <c r="S36" s="139"/>
      <c r="T36" s="139"/>
      <c r="U36" s="139"/>
      <c r="V36" s="139"/>
      <c r="W36" s="139"/>
      <c r="X36" s="139"/>
    </row>
    <row r="37" spans="1:24" ht="27.75" customHeight="1">
      <c r="A37" s="198"/>
      <c r="B37" s="188"/>
      <c r="C37" s="162"/>
      <c r="D37" s="162"/>
      <c r="E37" s="162"/>
      <c r="F37" s="79" t="s">
        <v>92</v>
      </c>
      <c r="G37" s="68">
        <f t="shared" si="4"/>
        <v>0</v>
      </c>
      <c r="H37" s="68">
        <v>0</v>
      </c>
      <c r="I37" s="68">
        <v>0</v>
      </c>
      <c r="J37" s="68">
        <v>0</v>
      </c>
      <c r="K37" s="68">
        <v>0</v>
      </c>
      <c r="L37" s="68">
        <v>0</v>
      </c>
      <c r="M37" s="68">
        <v>0</v>
      </c>
      <c r="N37" s="68">
        <v>0</v>
      </c>
      <c r="O37" s="232"/>
      <c r="P37" s="127"/>
      <c r="Q37" s="135"/>
      <c r="R37" s="139"/>
      <c r="S37" s="139"/>
      <c r="T37" s="139"/>
      <c r="U37" s="139"/>
      <c r="V37" s="139"/>
      <c r="W37" s="139"/>
      <c r="X37" s="139"/>
    </row>
    <row r="38" spans="1:24" ht="24" customHeight="1">
      <c r="A38" s="196" t="s">
        <v>151</v>
      </c>
      <c r="B38" s="188" t="s">
        <v>152</v>
      </c>
      <c r="C38" s="162">
        <v>2020</v>
      </c>
      <c r="D38" s="162">
        <v>2026</v>
      </c>
      <c r="E38" s="162" t="s">
        <v>107</v>
      </c>
      <c r="F38" s="79" t="s">
        <v>33</v>
      </c>
      <c r="G38" s="68">
        <f t="shared" si="4"/>
        <v>1000000</v>
      </c>
      <c r="H38" s="68">
        <f t="shared" ref="H38:M38" si="20">H39+H40</f>
        <v>1000000</v>
      </c>
      <c r="I38" s="68">
        <f t="shared" si="20"/>
        <v>0</v>
      </c>
      <c r="J38" s="68">
        <f t="shared" si="20"/>
        <v>0</v>
      </c>
      <c r="K38" s="68">
        <f t="shared" si="20"/>
        <v>0</v>
      </c>
      <c r="L38" s="68">
        <f t="shared" si="20"/>
        <v>0</v>
      </c>
      <c r="M38" s="68">
        <f t="shared" si="20"/>
        <v>0</v>
      </c>
      <c r="N38" s="68">
        <f t="shared" ref="N38" si="21">N39+N40</f>
        <v>0</v>
      </c>
      <c r="O38" s="217" t="s">
        <v>125</v>
      </c>
      <c r="P38" s="108" t="s">
        <v>98</v>
      </c>
      <c r="Q38" s="140">
        <v>100</v>
      </c>
      <c r="R38" s="140">
        <v>100</v>
      </c>
      <c r="S38" s="140">
        <v>0</v>
      </c>
      <c r="T38" s="140">
        <v>0</v>
      </c>
      <c r="U38" s="140">
        <v>0</v>
      </c>
      <c r="V38" s="140">
        <v>0</v>
      </c>
      <c r="W38" s="140">
        <v>0</v>
      </c>
      <c r="X38" s="140">
        <v>0</v>
      </c>
    </row>
    <row r="39" spans="1:24" ht="15" customHeight="1">
      <c r="A39" s="197"/>
      <c r="B39" s="188"/>
      <c r="C39" s="162"/>
      <c r="D39" s="162"/>
      <c r="E39" s="162"/>
      <c r="F39" s="79" t="s">
        <v>182</v>
      </c>
      <c r="G39" s="68">
        <f t="shared" si="4"/>
        <v>0</v>
      </c>
      <c r="H39" s="68">
        <v>0</v>
      </c>
      <c r="I39" s="68">
        <v>0</v>
      </c>
      <c r="J39" s="68">
        <v>0</v>
      </c>
      <c r="K39" s="68">
        <v>0</v>
      </c>
      <c r="L39" s="68">
        <v>0</v>
      </c>
      <c r="M39" s="68">
        <v>0</v>
      </c>
      <c r="N39" s="68">
        <v>0</v>
      </c>
      <c r="O39" s="217"/>
      <c r="P39" s="108"/>
      <c r="Q39" s="140"/>
      <c r="R39" s="140"/>
      <c r="S39" s="140"/>
      <c r="T39" s="140"/>
      <c r="U39" s="140"/>
      <c r="V39" s="140"/>
      <c r="W39" s="140"/>
      <c r="X39" s="140"/>
    </row>
    <row r="40" spans="1:24" ht="64.5" customHeight="1">
      <c r="A40" s="198"/>
      <c r="B40" s="188"/>
      <c r="C40" s="162"/>
      <c r="D40" s="162"/>
      <c r="E40" s="162"/>
      <c r="F40" s="79" t="s">
        <v>92</v>
      </c>
      <c r="G40" s="68">
        <f t="shared" si="4"/>
        <v>1000000</v>
      </c>
      <c r="H40" s="68">
        <v>1000000</v>
      </c>
      <c r="I40" s="68">
        <v>0</v>
      </c>
      <c r="J40" s="68">
        <v>0</v>
      </c>
      <c r="K40" s="68">
        <v>0</v>
      </c>
      <c r="L40" s="68">
        <v>0</v>
      </c>
      <c r="M40" s="68">
        <v>0</v>
      </c>
      <c r="N40" s="68">
        <v>0</v>
      </c>
      <c r="O40" s="217"/>
      <c r="P40" s="108"/>
      <c r="Q40" s="140"/>
      <c r="R40" s="140"/>
      <c r="S40" s="140"/>
      <c r="T40" s="140"/>
      <c r="U40" s="140"/>
      <c r="V40" s="140"/>
      <c r="W40" s="140"/>
      <c r="X40" s="140"/>
    </row>
    <row r="41" spans="1:24" ht="24" customHeight="1">
      <c r="A41" s="196" t="s">
        <v>154</v>
      </c>
      <c r="B41" s="188" t="s">
        <v>155</v>
      </c>
      <c r="C41" s="162">
        <v>2020</v>
      </c>
      <c r="D41" s="162">
        <v>2026</v>
      </c>
      <c r="E41" s="162" t="s">
        <v>107</v>
      </c>
      <c r="F41" s="79" t="s">
        <v>33</v>
      </c>
      <c r="G41" s="68">
        <f t="shared" si="4"/>
        <v>864000</v>
      </c>
      <c r="H41" s="68">
        <f t="shared" ref="H41:M41" si="22">H42+H43</f>
        <v>0</v>
      </c>
      <c r="I41" s="68">
        <f t="shared" si="22"/>
        <v>864000</v>
      </c>
      <c r="J41" s="68">
        <f t="shared" si="22"/>
        <v>0</v>
      </c>
      <c r="K41" s="68">
        <f t="shared" si="22"/>
        <v>0</v>
      </c>
      <c r="L41" s="68">
        <f t="shared" si="22"/>
        <v>0</v>
      </c>
      <c r="M41" s="68">
        <f t="shared" si="22"/>
        <v>0</v>
      </c>
      <c r="N41" s="68">
        <f t="shared" ref="N41" si="23">N42+N43</f>
        <v>0</v>
      </c>
      <c r="O41" s="217" t="s">
        <v>125</v>
      </c>
      <c r="P41" s="108" t="s">
        <v>98</v>
      </c>
      <c r="Q41" s="140">
        <v>0</v>
      </c>
      <c r="R41" s="140">
        <v>0</v>
      </c>
      <c r="S41" s="140">
        <v>100</v>
      </c>
      <c r="T41" s="140">
        <v>0</v>
      </c>
      <c r="U41" s="140">
        <v>0</v>
      </c>
      <c r="V41" s="140">
        <v>0</v>
      </c>
      <c r="W41" s="140">
        <v>0</v>
      </c>
      <c r="X41" s="140">
        <v>0</v>
      </c>
    </row>
    <row r="42" spans="1:24" ht="15" customHeight="1">
      <c r="A42" s="197"/>
      <c r="B42" s="188"/>
      <c r="C42" s="162"/>
      <c r="D42" s="162"/>
      <c r="E42" s="162"/>
      <c r="F42" s="79" t="s">
        <v>182</v>
      </c>
      <c r="G42" s="68">
        <f t="shared" si="4"/>
        <v>0</v>
      </c>
      <c r="H42" s="68">
        <v>0</v>
      </c>
      <c r="I42" s="68">
        <v>0</v>
      </c>
      <c r="J42" s="68">
        <v>0</v>
      </c>
      <c r="K42" s="68">
        <v>0</v>
      </c>
      <c r="L42" s="68">
        <v>0</v>
      </c>
      <c r="M42" s="68">
        <v>0</v>
      </c>
      <c r="N42" s="68">
        <v>0</v>
      </c>
      <c r="O42" s="217"/>
      <c r="P42" s="108"/>
      <c r="Q42" s="140"/>
      <c r="R42" s="140"/>
      <c r="S42" s="140"/>
      <c r="T42" s="140"/>
      <c r="U42" s="140"/>
      <c r="V42" s="140"/>
      <c r="W42" s="140"/>
      <c r="X42" s="140"/>
    </row>
    <row r="43" spans="1:24" ht="88.5" customHeight="1">
      <c r="A43" s="198"/>
      <c r="B43" s="188"/>
      <c r="C43" s="162"/>
      <c r="D43" s="162"/>
      <c r="E43" s="162"/>
      <c r="F43" s="79" t="s">
        <v>92</v>
      </c>
      <c r="G43" s="68">
        <f t="shared" si="4"/>
        <v>864000</v>
      </c>
      <c r="H43" s="68">
        <v>0</v>
      </c>
      <c r="I43" s="68">
        <v>864000</v>
      </c>
      <c r="J43" s="68">
        <v>0</v>
      </c>
      <c r="K43" s="68">
        <v>0</v>
      </c>
      <c r="L43" s="68">
        <v>0</v>
      </c>
      <c r="M43" s="68">
        <v>0</v>
      </c>
      <c r="N43" s="68">
        <v>0</v>
      </c>
      <c r="O43" s="217"/>
      <c r="P43" s="108"/>
      <c r="Q43" s="140"/>
      <c r="R43" s="140"/>
      <c r="S43" s="140"/>
      <c r="T43" s="140"/>
      <c r="U43" s="140"/>
      <c r="V43" s="140"/>
      <c r="W43" s="140"/>
      <c r="X43" s="140"/>
    </row>
    <row r="44" spans="1:24" ht="24" customHeight="1">
      <c r="A44" s="196" t="s">
        <v>164</v>
      </c>
      <c r="B44" s="188" t="s">
        <v>165</v>
      </c>
      <c r="C44" s="162">
        <v>2020</v>
      </c>
      <c r="D44" s="162">
        <v>2026</v>
      </c>
      <c r="E44" s="162" t="s">
        <v>185</v>
      </c>
      <c r="F44" s="79" t="s">
        <v>33</v>
      </c>
      <c r="G44" s="68">
        <f t="shared" si="4"/>
        <v>1003203.8999999999</v>
      </c>
      <c r="H44" s="68">
        <f t="shared" ref="H44:M44" si="24">H45+H46</f>
        <v>0</v>
      </c>
      <c r="I44" s="68">
        <f t="shared" si="24"/>
        <v>1003203.8999999999</v>
      </c>
      <c r="J44" s="68">
        <f t="shared" si="24"/>
        <v>0</v>
      </c>
      <c r="K44" s="68">
        <f t="shared" si="24"/>
        <v>0</v>
      </c>
      <c r="L44" s="68">
        <f t="shared" si="24"/>
        <v>0</v>
      </c>
      <c r="M44" s="68">
        <f t="shared" si="24"/>
        <v>0</v>
      </c>
      <c r="N44" s="68">
        <f t="shared" ref="N44" si="25">N45+N46</f>
        <v>0</v>
      </c>
      <c r="O44" s="217" t="s">
        <v>125</v>
      </c>
      <c r="P44" s="108" t="s">
        <v>98</v>
      </c>
      <c r="Q44" s="140">
        <v>0</v>
      </c>
      <c r="R44" s="140">
        <v>0</v>
      </c>
      <c r="S44" s="140">
        <v>100</v>
      </c>
      <c r="T44" s="140">
        <v>0</v>
      </c>
      <c r="U44" s="140">
        <v>0</v>
      </c>
      <c r="V44" s="140">
        <v>0</v>
      </c>
      <c r="W44" s="140">
        <v>0</v>
      </c>
      <c r="X44" s="140">
        <v>0</v>
      </c>
    </row>
    <row r="45" spans="1:24" ht="15" customHeight="1">
      <c r="A45" s="197"/>
      <c r="B45" s="188"/>
      <c r="C45" s="162"/>
      <c r="D45" s="162"/>
      <c r="E45" s="162"/>
      <c r="F45" s="79" t="s">
        <v>182</v>
      </c>
      <c r="G45" s="68">
        <f t="shared" si="4"/>
        <v>0</v>
      </c>
      <c r="H45" s="68">
        <v>0</v>
      </c>
      <c r="I45" s="68">
        <v>0</v>
      </c>
      <c r="J45" s="68">
        <v>0</v>
      </c>
      <c r="K45" s="68">
        <v>0</v>
      </c>
      <c r="L45" s="68">
        <v>0</v>
      </c>
      <c r="M45" s="68">
        <v>0</v>
      </c>
      <c r="N45" s="68">
        <v>0</v>
      </c>
      <c r="O45" s="217"/>
      <c r="P45" s="108"/>
      <c r="Q45" s="140"/>
      <c r="R45" s="140"/>
      <c r="S45" s="140"/>
      <c r="T45" s="140"/>
      <c r="U45" s="140"/>
      <c r="V45" s="140"/>
      <c r="W45" s="140"/>
      <c r="X45" s="140"/>
    </row>
    <row r="46" spans="1:24" ht="97.5" customHeight="1">
      <c r="A46" s="198"/>
      <c r="B46" s="188"/>
      <c r="C46" s="162"/>
      <c r="D46" s="162"/>
      <c r="E46" s="162"/>
      <c r="F46" s="79" t="s">
        <v>92</v>
      </c>
      <c r="G46" s="68">
        <f t="shared" si="4"/>
        <v>1003203.8999999999</v>
      </c>
      <c r="H46" s="68">
        <v>0</v>
      </c>
      <c r="I46" s="68">
        <f>423312.16+579891.74</f>
        <v>1003203.8999999999</v>
      </c>
      <c r="J46" s="68">
        <v>0</v>
      </c>
      <c r="K46" s="68">
        <v>0</v>
      </c>
      <c r="L46" s="68">
        <v>0</v>
      </c>
      <c r="M46" s="68">
        <v>0</v>
      </c>
      <c r="N46" s="68">
        <v>0</v>
      </c>
      <c r="O46" s="217"/>
      <c r="P46" s="108"/>
      <c r="Q46" s="140"/>
      <c r="R46" s="140"/>
      <c r="S46" s="140"/>
      <c r="T46" s="140"/>
      <c r="U46" s="140"/>
      <c r="V46" s="140"/>
      <c r="W46" s="140"/>
      <c r="X46" s="140"/>
    </row>
    <row r="47" spans="1:24" ht="108.4" customHeight="1">
      <c r="A47" s="199" t="s">
        <v>186</v>
      </c>
      <c r="B47" s="188" t="s">
        <v>187</v>
      </c>
      <c r="C47" s="162">
        <v>2020</v>
      </c>
      <c r="D47" s="162">
        <v>2026</v>
      </c>
      <c r="E47" s="162" t="s">
        <v>185</v>
      </c>
      <c r="F47" s="79" t="s">
        <v>33</v>
      </c>
      <c r="G47" s="68">
        <f t="shared" si="4"/>
        <v>2500000</v>
      </c>
      <c r="H47" s="68">
        <f>H48+H49</f>
        <v>0</v>
      </c>
      <c r="I47" s="68">
        <v>0</v>
      </c>
      <c r="J47" s="68">
        <f>J48+J49</f>
        <v>1500000</v>
      </c>
      <c r="K47" s="68">
        <f>K48+K49</f>
        <v>1000000</v>
      </c>
      <c r="L47" s="68">
        <f>L48+L49</f>
        <v>0</v>
      </c>
      <c r="M47" s="68">
        <f>M48+M49</f>
        <v>0</v>
      </c>
      <c r="N47" s="68">
        <f>N48+N49</f>
        <v>0</v>
      </c>
      <c r="O47" s="217" t="s">
        <v>125</v>
      </c>
      <c r="P47" s="108" t="s">
        <v>98</v>
      </c>
      <c r="Q47" s="140">
        <v>0</v>
      </c>
      <c r="R47" s="140">
        <v>0</v>
      </c>
      <c r="S47" s="140">
        <v>0</v>
      </c>
      <c r="T47" s="140">
        <v>100</v>
      </c>
      <c r="U47" s="140">
        <v>0</v>
      </c>
      <c r="V47" s="140">
        <v>0</v>
      </c>
      <c r="W47" s="140">
        <v>0</v>
      </c>
      <c r="X47" s="140">
        <v>0</v>
      </c>
    </row>
    <row r="48" spans="1:24" ht="128.85" customHeight="1">
      <c r="A48" s="199"/>
      <c r="B48" s="188"/>
      <c r="C48" s="162"/>
      <c r="D48" s="162"/>
      <c r="E48" s="162"/>
      <c r="F48" s="79" t="s">
        <v>182</v>
      </c>
      <c r="G48" s="68">
        <f t="shared" si="4"/>
        <v>0</v>
      </c>
      <c r="H48" s="68">
        <v>0</v>
      </c>
      <c r="I48" s="68">
        <v>0</v>
      </c>
      <c r="J48" s="68">
        <v>0</v>
      </c>
      <c r="K48" s="68">
        <v>0</v>
      </c>
      <c r="L48" s="68">
        <v>0</v>
      </c>
      <c r="M48" s="68">
        <v>0</v>
      </c>
      <c r="N48" s="68">
        <v>0</v>
      </c>
      <c r="O48" s="217"/>
      <c r="P48" s="108"/>
      <c r="Q48" s="140"/>
      <c r="R48" s="140"/>
      <c r="S48" s="140"/>
      <c r="T48" s="140"/>
      <c r="U48" s="140"/>
      <c r="V48" s="140"/>
      <c r="W48" s="140"/>
      <c r="X48" s="140"/>
    </row>
    <row r="49" spans="1:24" ht="93" customHeight="1">
      <c r="A49" s="199"/>
      <c r="B49" s="188"/>
      <c r="C49" s="162"/>
      <c r="D49" s="162"/>
      <c r="E49" s="162"/>
      <c r="F49" s="79" t="s">
        <v>92</v>
      </c>
      <c r="G49" s="68">
        <f t="shared" si="4"/>
        <v>2500000</v>
      </c>
      <c r="H49" s="68">
        <v>0</v>
      </c>
      <c r="I49" s="68">
        <v>0</v>
      </c>
      <c r="J49" s="68">
        <v>1500000</v>
      </c>
      <c r="K49" s="68">
        <v>1000000</v>
      </c>
      <c r="L49" s="68">
        <v>0</v>
      </c>
      <c r="M49" s="68">
        <v>0</v>
      </c>
      <c r="N49" s="68">
        <v>0</v>
      </c>
      <c r="O49" s="217"/>
      <c r="P49" s="108"/>
      <c r="Q49" s="140"/>
      <c r="R49" s="140"/>
      <c r="S49" s="140"/>
      <c r="T49" s="140"/>
      <c r="U49" s="140"/>
      <c r="V49" s="140"/>
      <c r="W49" s="140"/>
      <c r="X49" s="140"/>
    </row>
    <row r="50" spans="1:24" ht="15.6" customHeight="1">
      <c r="A50" s="199" t="s">
        <v>188</v>
      </c>
      <c r="B50" s="188" t="s">
        <v>189</v>
      </c>
      <c r="C50" s="162">
        <v>2020</v>
      </c>
      <c r="D50" s="162">
        <v>2026</v>
      </c>
      <c r="E50" s="162" t="s">
        <v>107</v>
      </c>
      <c r="F50" s="79" t="s">
        <v>33</v>
      </c>
      <c r="G50" s="68">
        <f t="shared" si="4"/>
        <v>32659.45</v>
      </c>
      <c r="H50" s="68">
        <f t="shared" ref="H50:M50" si="26">H51+H52</f>
        <v>0</v>
      </c>
      <c r="I50" s="68">
        <f t="shared" si="26"/>
        <v>0</v>
      </c>
      <c r="J50" s="68">
        <f t="shared" si="26"/>
        <v>6144.63</v>
      </c>
      <c r="K50" s="68">
        <f t="shared" si="26"/>
        <v>8637.7799999999988</v>
      </c>
      <c r="L50" s="68">
        <f t="shared" si="26"/>
        <v>8938.52</v>
      </c>
      <c r="M50" s="68">
        <f t="shared" si="26"/>
        <v>8938.52</v>
      </c>
      <c r="N50" s="68">
        <f t="shared" ref="N50" si="27">N51+N52</f>
        <v>0</v>
      </c>
      <c r="O50" s="217" t="s">
        <v>190</v>
      </c>
      <c r="P50" s="108" t="s">
        <v>98</v>
      </c>
      <c r="Q50" s="140">
        <v>0</v>
      </c>
      <c r="R50" s="140">
        <v>0</v>
      </c>
      <c r="S50" s="140">
        <v>0</v>
      </c>
      <c r="T50" s="140">
        <v>100</v>
      </c>
      <c r="U50" s="140">
        <v>100</v>
      </c>
      <c r="V50" s="140">
        <v>100</v>
      </c>
      <c r="W50" s="140">
        <v>100</v>
      </c>
      <c r="X50" s="140">
        <v>100</v>
      </c>
    </row>
    <row r="51" spans="1:24" ht="42.75" customHeight="1">
      <c r="A51" s="199"/>
      <c r="B51" s="188"/>
      <c r="C51" s="162"/>
      <c r="D51" s="162"/>
      <c r="E51" s="162"/>
      <c r="F51" s="79" t="s">
        <v>182</v>
      </c>
      <c r="G51" s="68">
        <f t="shared" si="4"/>
        <v>0</v>
      </c>
      <c r="H51" s="68">
        <v>0</v>
      </c>
      <c r="I51" s="68">
        <v>0</v>
      </c>
      <c r="J51" s="68">
        <v>0</v>
      </c>
      <c r="K51" s="68">
        <v>0</v>
      </c>
      <c r="L51" s="68">
        <v>0</v>
      </c>
      <c r="M51" s="68">
        <v>0</v>
      </c>
      <c r="N51" s="68">
        <v>0</v>
      </c>
      <c r="O51" s="217"/>
      <c r="P51" s="108"/>
      <c r="Q51" s="140"/>
      <c r="R51" s="140"/>
      <c r="S51" s="140"/>
      <c r="T51" s="140"/>
      <c r="U51" s="140"/>
      <c r="V51" s="140"/>
      <c r="W51" s="140"/>
      <c r="X51" s="140"/>
    </row>
    <row r="52" spans="1:24" ht="28.9" customHeight="1">
      <c r="A52" s="199"/>
      <c r="B52" s="188"/>
      <c r="C52" s="162"/>
      <c r="D52" s="162"/>
      <c r="E52" s="162"/>
      <c r="F52" s="79" t="s">
        <v>92</v>
      </c>
      <c r="G52" s="68">
        <f t="shared" si="4"/>
        <v>32659.45</v>
      </c>
      <c r="H52" s="68">
        <v>0</v>
      </c>
      <c r="I52" s="68">
        <v>0</v>
      </c>
      <c r="J52" s="68">
        <v>6144.63</v>
      </c>
      <c r="K52" s="68">
        <f>8656.9-19.12</f>
        <v>8637.7799999999988</v>
      </c>
      <c r="L52" s="68">
        <f>6144.63+2793.89</f>
        <v>8938.52</v>
      </c>
      <c r="M52" s="68">
        <f>6144.63+2793.89</f>
        <v>8938.52</v>
      </c>
      <c r="N52" s="68">
        <v>0</v>
      </c>
      <c r="O52" s="217"/>
      <c r="P52" s="108"/>
      <c r="Q52" s="140"/>
      <c r="R52" s="140"/>
      <c r="S52" s="140"/>
      <c r="T52" s="140"/>
      <c r="U52" s="140"/>
      <c r="V52" s="140"/>
      <c r="W52" s="140"/>
      <c r="X52" s="140"/>
    </row>
    <row r="53" spans="1:24" ht="30" customHeight="1">
      <c r="A53" s="196" t="s">
        <v>0</v>
      </c>
      <c r="B53" s="200" t="s">
        <v>109</v>
      </c>
      <c r="C53" s="200">
        <v>2020</v>
      </c>
      <c r="D53" s="200">
        <v>2026</v>
      </c>
      <c r="E53" s="200" t="s">
        <v>105</v>
      </c>
      <c r="F53" s="79" t="s">
        <v>33</v>
      </c>
      <c r="G53" s="68">
        <f>H53+I53+J53+K53+L53+M53</f>
        <v>13256349.800000001</v>
      </c>
      <c r="H53" s="68">
        <f t="shared" ref="H53:M53" si="28">H54+H55</f>
        <v>2100207.2000000002</v>
      </c>
      <c r="I53" s="68">
        <f t="shared" si="28"/>
        <v>2220821.88</v>
      </c>
      <c r="J53" s="68">
        <f t="shared" si="28"/>
        <v>2269074.66</v>
      </c>
      <c r="K53" s="68">
        <f t="shared" si="28"/>
        <v>2474342.14</v>
      </c>
      <c r="L53" s="68">
        <f t="shared" si="28"/>
        <v>2617869.84</v>
      </c>
      <c r="M53" s="68">
        <f t="shared" si="28"/>
        <v>1574034.08</v>
      </c>
      <c r="N53" s="68">
        <f t="shared" ref="N53" si="29">N54+N55</f>
        <v>0</v>
      </c>
      <c r="O53" s="108" t="s">
        <v>125</v>
      </c>
      <c r="P53" s="108" t="s">
        <v>98</v>
      </c>
      <c r="Q53" s="108">
        <v>0</v>
      </c>
      <c r="R53" s="108">
        <v>0</v>
      </c>
      <c r="S53" s="108">
        <v>100</v>
      </c>
      <c r="T53" s="108">
        <v>0</v>
      </c>
      <c r="U53" s="108">
        <v>0</v>
      </c>
      <c r="V53" s="108">
        <v>0</v>
      </c>
      <c r="W53" s="108">
        <v>0</v>
      </c>
      <c r="X53" s="108">
        <v>0</v>
      </c>
    </row>
    <row r="54" spans="1:24" ht="30" customHeight="1">
      <c r="A54" s="197"/>
      <c r="B54" s="210"/>
      <c r="C54" s="210"/>
      <c r="D54" s="210"/>
      <c r="E54" s="210"/>
      <c r="F54" s="79" t="s">
        <v>89</v>
      </c>
      <c r="G54" s="68">
        <f>H54+I54+J54+K54+L54+M54</f>
        <v>13256349.800000001</v>
      </c>
      <c r="H54" s="68">
        <f>H57</f>
        <v>2100207.2000000002</v>
      </c>
      <c r="I54" s="68">
        <f t="shared" ref="H54:M55" si="30">I57</f>
        <v>2220821.88</v>
      </c>
      <c r="J54" s="68">
        <f t="shared" si="30"/>
        <v>2269074.66</v>
      </c>
      <c r="K54" s="68">
        <f t="shared" si="30"/>
        <v>2474342.14</v>
      </c>
      <c r="L54" s="68">
        <f t="shared" si="30"/>
        <v>2617869.84</v>
      </c>
      <c r="M54" s="68">
        <f t="shared" si="30"/>
        <v>1574034.08</v>
      </c>
      <c r="N54" s="68">
        <v>0</v>
      </c>
      <c r="O54" s="113"/>
      <c r="P54" s="113"/>
      <c r="Q54" s="113"/>
      <c r="R54" s="113"/>
      <c r="S54" s="113"/>
      <c r="T54" s="113"/>
      <c r="U54" s="113"/>
      <c r="V54" s="113"/>
      <c r="W54" s="113"/>
      <c r="X54" s="113"/>
    </row>
    <row r="55" spans="1:24" ht="129" customHeight="1">
      <c r="A55" s="198"/>
      <c r="B55" s="164"/>
      <c r="C55" s="164"/>
      <c r="D55" s="164"/>
      <c r="E55" s="164"/>
      <c r="F55" s="79" t="s">
        <v>90</v>
      </c>
      <c r="G55" s="68">
        <f>H55+I55+J55+K55+L55+M55</f>
        <v>0</v>
      </c>
      <c r="H55" s="68">
        <f t="shared" si="30"/>
        <v>0</v>
      </c>
      <c r="I55" s="68">
        <f t="shared" si="30"/>
        <v>0</v>
      </c>
      <c r="J55" s="68">
        <f t="shared" si="30"/>
        <v>0</v>
      </c>
      <c r="K55" s="68">
        <f t="shared" si="30"/>
        <v>0</v>
      </c>
      <c r="L55" s="68">
        <f t="shared" si="30"/>
        <v>0</v>
      </c>
      <c r="M55" s="68">
        <f t="shared" si="30"/>
        <v>0</v>
      </c>
      <c r="N55" s="68">
        <f t="shared" ref="N55" si="31">N58</f>
        <v>0</v>
      </c>
      <c r="O55" s="106"/>
      <c r="P55" s="116"/>
      <c r="Q55" s="106"/>
      <c r="R55" s="106"/>
      <c r="S55" s="106"/>
      <c r="T55" s="106"/>
      <c r="U55" s="106"/>
      <c r="V55" s="106"/>
      <c r="W55" s="106"/>
      <c r="X55" s="106"/>
    </row>
    <row r="56" spans="1:24" ht="13.5" customHeight="1">
      <c r="A56" s="196" t="s">
        <v>4</v>
      </c>
      <c r="B56" s="233" t="s">
        <v>46</v>
      </c>
      <c r="C56" s="200">
        <v>2020</v>
      </c>
      <c r="D56" s="200">
        <v>2026</v>
      </c>
      <c r="E56" s="176" t="s">
        <v>110</v>
      </c>
      <c r="F56" s="79" t="s">
        <v>33</v>
      </c>
      <c r="G56" s="68">
        <f t="shared" ref="G56:G70" si="32">H56+I56+J56+K56+L56+M56</f>
        <v>13256349.800000001</v>
      </c>
      <c r="H56" s="68">
        <f t="shared" ref="H56:M56" si="33">H57+H58</f>
        <v>2100207.2000000002</v>
      </c>
      <c r="I56" s="68">
        <f t="shared" si="33"/>
        <v>2220821.88</v>
      </c>
      <c r="J56" s="68">
        <f t="shared" si="33"/>
        <v>2269074.66</v>
      </c>
      <c r="K56" s="68">
        <f t="shared" si="33"/>
        <v>2474342.14</v>
      </c>
      <c r="L56" s="68">
        <f t="shared" si="33"/>
        <v>2617869.84</v>
      </c>
      <c r="M56" s="68">
        <f t="shared" si="33"/>
        <v>1574034.08</v>
      </c>
      <c r="N56" s="68">
        <f t="shared" ref="N56" si="34">N57+N58</f>
        <v>2617869.84</v>
      </c>
      <c r="O56" s="108" t="s">
        <v>35</v>
      </c>
      <c r="P56" s="115"/>
      <c r="Q56" s="108"/>
      <c r="R56" s="108"/>
      <c r="S56" s="108"/>
      <c r="T56" s="108"/>
      <c r="U56" s="108"/>
      <c r="V56" s="108"/>
      <c r="W56" s="108"/>
      <c r="X56" s="108"/>
    </row>
    <row r="57" spans="1:24" ht="32.25" customHeight="1">
      <c r="A57" s="197"/>
      <c r="B57" s="234"/>
      <c r="C57" s="210"/>
      <c r="D57" s="210"/>
      <c r="E57" s="177"/>
      <c r="F57" s="79" t="s">
        <v>89</v>
      </c>
      <c r="G57" s="68">
        <f t="shared" si="32"/>
        <v>13256349.800000001</v>
      </c>
      <c r="H57" s="68">
        <f t="shared" ref="H57:M57" si="35">H60+H63+H66</f>
        <v>2100207.2000000002</v>
      </c>
      <c r="I57" s="68">
        <f t="shared" si="35"/>
        <v>2220821.88</v>
      </c>
      <c r="J57" s="68">
        <f t="shared" si="35"/>
        <v>2269074.66</v>
      </c>
      <c r="K57" s="68">
        <f t="shared" si="35"/>
        <v>2474342.14</v>
      </c>
      <c r="L57" s="68">
        <f t="shared" si="35"/>
        <v>2617869.84</v>
      </c>
      <c r="M57" s="68">
        <f t="shared" si="35"/>
        <v>1574034.08</v>
      </c>
      <c r="N57" s="68">
        <f t="shared" ref="N57" si="36">N60+N63+N66</f>
        <v>2617869.84</v>
      </c>
      <c r="O57" s="113"/>
      <c r="P57" s="113"/>
      <c r="Q57" s="113"/>
      <c r="R57" s="113"/>
      <c r="S57" s="113"/>
      <c r="T57" s="113"/>
      <c r="U57" s="113"/>
      <c r="V57" s="113"/>
      <c r="W57" s="113"/>
      <c r="X57" s="113"/>
    </row>
    <row r="58" spans="1:24" ht="39.75" customHeight="1">
      <c r="A58" s="198"/>
      <c r="B58" s="235"/>
      <c r="C58" s="164"/>
      <c r="D58" s="164"/>
      <c r="E58" s="178"/>
      <c r="F58" s="79" t="s">
        <v>90</v>
      </c>
      <c r="G58" s="68">
        <f t="shared" si="32"/>
        <v>0</v>
      </c>
      <c r="H58" s="68">
        <f t="shared" ref="H58:M58" si="37">H61+H64</f>
        <v>0</v>
      </c>
      <c r="I58" s="68">
        <f t="shared" si="37"/>
        <v>0</v>
      </c>
      <c r="J58" s="68">
        <f t="shared" si="37"/>
        <v>0</v>
      </c>
      <c r="K58" s="68">
        <f t="shared" si="37"/>
        <v>0</v>
      </c>
      <c r="L58" s="68">
        <f t="shared" si="37"/>
        <v>0</v>
      </c>
      <c r="M58" s="68">
        <f t="shared" si="37"/>
        <v>0</v>
      </c>
      <c r="N58" s="68">
        <f t="shared" ref="N58" si="38">N61+N64</f>
        <v>0</v>
      </c>
      <c r="O58" s="116"/>
      <c r="P58" s="106"/>
      <c r="Q58" s="106"/>
      <c r="R58" s="106"/>
      <c r="S58" s="106"/>
      <c r="T58" s="106"/>
      <c r="U58" s="106"/>
      <c r="V58" s="106"/>
      <c r="W58" s="106"/>
      <c r="X58" s="106"/>
    </row>
    <row r="59" spans="1:24" ht="13.5" customHeight="1">
      <c r="A59" s="196" t="s">
        <v>158</v>
      </c>
      <c r="B59" s="176" t="s">
        <v>47</v>
      </c>
      <c r="C59" s="162">
        <v>2020</v>
      </c>
      <c r="D59" s="162">
        <v>2026</v>
      </c>
      <c r="E59" s="162" t="s">
        <v>107</v>
      </c>
      <c r="F59" s="79" t="s">
        <v>33</v>
      </c>
      <c r="G59" s="68">
        <f t="shared" si="32"/>
        <v>203520</v>
      </c>
      <c r="H59" s="68">
        <f t="shared" ref="H59:M59" si="39">H60+H61</f>
        <v>203520</v>
      </c>
      <c r="I59" s="68">
        <f t="shared" si="39"/>
        <v>0</v>
      </c>
      <c r="J59" s="68">
        <f t="shared" si="39"/>
        <v>0</v>
      </c>
      <c r="K59" s="68">
        <f t="shared" si="39"/>
        <v>0</v>
      </c>
      <c r="L59" s="68">
        <f t="shared" si="39"/>
        <v>0</v>
      </c>
      <c r="M59" s="68">
        <f t="shared" si="39"/>
        <v>0</v>
      </c>
      <c r="N59" s="68">
        <f t="shared" ref="N59" si="40">N60+N61</f>
        <v>0</v>
      </c>
      <c r="O59" s="153" t="s">
        <v>85</v>
      </c>
      <c r="P59" s="254" t="s">
        <v>98</v>
      </c>
      <c r="Q59" s="108">
        <v>100</v>
      </c>
      <c r="R59" s="108">
        <v>100</v>
      </c>
      <c r="S59" s="108">
        <v>100</v>
      </c>
      <c r="T59" s="108">
        <v>100</v>
      </c>
      <c r="U59" s="108">
        <v>100</v>
      </c>
      <c r="V59" s="108">
        <v>100</v>
      </c>
      <c r="W59" s="108">
        <v>100</v>
      </c>
      <c r="X59" s="108">
        <v>100</v>
      </c>
    </row>
    <row r="60" spans="1:24">
      <c r="A60" s="197"/>
      <c r="B60" s="177"/>
      <c r="C60" s="162"/>
      <c r="D60" s="162"/>
      <c r="E60" s="162"/>
      <c r="F60" s="79" t="s">
        <v>182</v>
      </c>
      <c r="G60" s="68">
        <f t="shared" si="32"/>
        <v>203520</v>
      </c>
      <c r="H60" s="68">
        <v>203520</v>
      </c>
      <c r="I60" s="68">
        <v>0</v>
      </c>
      <c r="J60" s="68">
        <v>0</v>
      </c>
      <c r="K60" s="68">
        <v>0</v>
      </c>
      <c r="L60" s="68">
        <v>0</v>
      </c>
      <c r="M60" s="68">
        <v>0</v>
      </c>
      <c r="N60" s="68">
        <v>0</v>
      </c>
      <c r="O60" s="154"/>
      <c r="P60" s="255"/>
      <c r="Q60" s="113"/>
      <c r="R60" s="113"/>
      <c r="S60" s="113"/>
      <c r="T60" s="113"/>
      <c r="U60" s="113"/>
      <c r="V60" s="113"/>
      <c r="W60" s="113"/>
      <c r="X60" s="113"/>
    </row>
    <row r="61" spans="1:24" ht="71.25" customHeight="1">
      <c r="A61" s="198"/>
      <c r="B61" s="178"/>
      <c r="C61" s="162"/>
      <c r="D61" s="162"/>
      <c r="E61" s="162"/>
      <c r="F61" s="79" t="s">
        <v>92</v>
      </c>
      <c r="G61" s="68">
        <f t="shared" si="32"/>
        <v>0</v>
      </c>
      <c r="H61" s="68">
        <v>0</v>
      </c>
      <c r="I61" s="68">
        <v>0</v>
      </c>
      <c r="J61" s="68">
        <v>0</v>
      </c>
      <c r="K61" s="68">
        <v>0</v>
      </c>
      <c r="L61" s="68">
        <v>0</v>
      </c>
      <c r="M61" s="81">
        <v>0</v>
      </c>
      <c r="N61" s="81">
        <v>0</v>
      </c>
      <c r="O61" s="155"/>
      <c r="P61" s="256"/>
      <c r="Q61" s="106"/>
      <c r="R61" s="106"/>
      <c r="S61" s="106"/>
      <c r="T61" s="106"/>
      <c r="U61" s="106"/>
      <c r="V61" s="106"/>
      <c r="W61" s="106"/>
      <c r="X61" s="106"/>
    </row>
    <row r="62" spans="1:24" ht="13.5" customHeight="1">
      <c r="A62" s="196" t="s">
        <v>159</v>
      </c>
      <c r="B62" s="176" t="s">
        <v>48</v>
      </c>
      <c r="C62" s="162">
        <v>2020</v>
      </c>
      <c r="D62" s="162">
        <v>2026</v>
      </c>
      <c r="E62" s="200" t="s">
        <v>111</v>
      </c>
      <c r="F62" s="79" t="s">
        <v>33</v>
      </c>
      <c r="G62" s="68">
        <f t="shared" si="32"/>
        <v>11695173.800000001</v>
      </c>
      <c r="H62" s="68">
        <f t="shared" ref="H62:M62" si="41">H63+H64</f>
        <v>1896687.2</v>
      </c>
      <c r="I62" s="68">
        <f t="shared" si="41"/>
        <v>2006453.88</v>
      </c>
      <c r="J62" s="68">
        <f t="shared" si="41"/>
        <v>2022138.6600000001</v>
      </c>
      <c r="K62" s="68">
        <f t="shared" si="41"/>
        <v>2201990.14</v>
      </c>
      <c r="L62" s="68">
        <f t="shared" si="41"/>
        <v>2305869.84</v>
      </c>
      <c r="M62" s="68">
        <f t="shared" si="41"/>
        <v>1262034.08</v>
      </c>
      <c r="N62" s="68">
        <f t="shared" ref="N62" si="42">N63+N64</f>
        <v>2305869.84</v>
      </c>
      <c r="O62" s="153" t="s">
        <v>99</v>
      </c>
      <c r="P62" s="254" t="s">
        <v>98</v>
      </c>
      <c r="Q62" s="108">
        <v>100</v>
      </c>
      <c r="R62" s="108">
        <v>100</v>
      </c>
      <c r="S62" s="108">
        <v>100</v>
      </c>
      <c r="T62" s="108">
        <v>100</v>
      </c>
      <c r="U62" s="108">
        <v>100</v>
      </c>
      <c r="V62" s="108">
        <v>100</v>
      </c>
      <c r="W62" s="108">
        <v>100</v>
      </c>
      <c r="X62" s="108">
        <v>100</v>
      </c>
    </row>
    <row r="63" spans="1:24">
      <c r="A63" s="197"/>
      <c r="B63" s="177"/>
      <c r="C63" s="162"/>
      <c r="D63" s="162"/>
      <c r="E63" s="200"/>
      <c r="F63" s="79" t="s">
        <v>182</v>
      </c>
      <c r="G63" s="68">
        <f t="shared" si="32"/>
        <v>11695173.800000001</v>
      </c>
      <c r="H63" s="68">
        <v>1896687.2</v>
      </c>
      <c r="I63" s="68">
        <v>2006453.88</v>
      </c>
      <c r="J63" s="68">
        <f>2105002.68-82864.02</f>
        <v>2022138.6600000001</v>
      </c>
      <c r="K63" s="68">
        <v>2201990.14</v>
      </c>
      <c r="L63" s="68">
        <v>2305869.84</v>
      </c>
      <c r="M63" s="68">
        <v>1262034.08</v>
      </c>
      <c r="N63" s="68">
        <v>2305869.84</v>
      </c>
      <c r="O63" s="154"/>
      <c r="P63" s="255"/>
      <c r="Q63" s="113"/>
      <c r="R63" s="113"/>
      <c r="S63" s="113"/>
      <c r="T63" s="113"/>
      <c r="U63" s="113"/>
      <c r="V63" s="113"/>
      <c r="W63" s="113"/>
      <c r="X63" s="113"/>
    </row>
    <row r="64" spans="1:24" ht="94.5" customHeight="1">
      <c r="A64" s="198"/>
      <c r="B64" s="178"/>
      <c r="C64" s="162"/>
      <c r="D64" s="162"/>
      <c r="E64" s="200"/>
      <c r="F64" s="79" t="s">
        <v>92</v>
      </c>
      <c r="G64" s="68">
        <f t="shared" si="32"/>
        <v>0</v>
      </c>
      <c r="H64" s="68">
        <v>0</v>
      </c>
      <c r="I64" s="68">
        <v>0</v>
      </c>
      <c r="J64" s="68">
        <v>0</v>
      </c>
      <c r="K64" s="68">
        <v>0</v>
      </c>
      <c r="L64" s="68">
        <v>0</v>
      </c>
      <c r="M64" s="68">
        <v>0</v>
      </c>
      <c r="N64" s="68">
        <v>0</v>
      </c>
      <c r="O64" s="155"/>
      <c r="P64" s="256"/>
      <c r="Q64" s="106"/>
      <c r="R64" s="106"/>
      <c r="S64" s="106"/>
      <c r="T64" s="106"/>
      <c r="U64" s="106"/>
      <c r="V64" s="106"/>
      <c r="W64" s="106"/>
      <c r="X64" s="106"/>
    </row>
    <row r="65" spans="1:26" ht="13.5" customHeight="1">
      <c r="A65" s="196" t="s">
        <v>160</v>
      </c>
      <c r="B65" s="176" t="s">
        <v>153</v>
      </c>
      <c r="C65" s="162">
        <v>2020</v>
      </c>
      <c r="D65" s="162">
        <v>2026</v>
      </c>
      <c r="E65" s="162" t="s">
        <v>107</v>
      </c>
      <c r="F65" s="79" t="s">
        <v>33</v>
      </c>
      <c r="G65" s="68">
        <f t="shared" si="32"/>
        <v>1357656</v>
      </c>
      <c r="H65" s="68">
        <f t="shared" ref="H65:M65" si="43">H66+H67</f>
        <v>0</v>
      </c>
      <c r="I65" s="68">
        <f t="shared" si="43"/>
        <v>214368</v>
      </c>
      <c r="J65" s="68">
        <f t="shared" si="43"/>
        <v>246936</v>
      </c>
      <c r="K65" s="68">
        <f t="shared" si="43"/>
        <v>272352</v>
      </c>
      <c r="L65" s="68">
        <f t="shared" si="43"/>
        <v>312000</v>
      </c>
      <c r="M65" s="68">
        <f t="shared" si="43"/>
        <v>312000</v>
      </c>
      <c r="N65" s="68">
        <f t="shared" ref="N65" si="44">N66+N67</f>
        <v>312000</v>
      </c>
      <c r="O65" s="153" t="s">
        <v>85</v>
      </c>
      <c r="P65" s="254" t="s">
        <v>98</v>
      </c>
      <c r="Q65" s="108">
        <v>100</v>
      </c>
      <c r="R65" s="108">
        <v>100</v>
      </c>
      <c r="S65" s="108">
        <v>100</v>
      </c>
      <c r="T65" s="108">
        <v>100</v>
      </c>
      <c r="U65" s="108">
        <v>100</v>
      </c>
      <c r="V65" s="108">
        <v>100</v>
      </c>
      <c r="W65" s="108">
        <v>100</v>
      </c>
      <c r="X65" s="108">
        <v>100</v>
      </c>
    </row>
    <row r="66" spans="1:26">
      <c r="A66" s="197"/>
      <c r="B66" s="177"/>
      <c r="C66" s="162"/>
      <c r="D66" s="162"/>
      <c r="E66" s="162"/>
      <c r="F66" s="79" t="s">
        <v>182</v>
      </c>
      <c r="G66" s="68">
        <f t="shared" si="32"/>
        <v>1357656</v>
      </c>
      <c r="H66" s="68">
        <v>0</v>
      </c>
      <c r="I66" s="68">
        <v>214368</v>
      </c>
      <c r="J66" s="68">
        <f>214368+32568</f>
        <v>246936</v>
      </c>
      <c r="K66" s="68">
        <v>272352</v>
      </c>
      <c r="L66" s="68">
        <v>312000</v>
      </c>
      <c r="M66" s="68">
        <v>312000</v>
      </c>
      <c r="N66" s="68">
        <v>312000</v>
      </c>
      <c r="O66" s="154"/>
      <c r="P66" s="255"/>
      <c r="Q66" s="113"/>
      <c r="R66" s="113"/>
      <c r="S66" s="113"/>
      <c r="T66" s="113"/>
      <c r="U66" s="113"/>
      <c r="V66" s="113"/>
      <c r="W66" s="113"/>
      <c r="X66" s="113"/>
    </row>
    <row r="67" spans="1:26" ht="80.25" customHeight="1">
      <c r="A67" s="218"/>
      <c r="B67" s="219"/>
      <c r="C67" s="162"/>
      <c r="D67" s="162"/>
      <c r="E67" s="162"/>
      <c r="F67" s="79" t="s">
        <v>92</v>
      </c>
      <c r="G67" s="68">
        <f t="shared" si="32"/>
        <v>0</v>
      </c>
      <c r="H67" s="68">
        <v>0</v>
      </c>
      <c r="I67" s="68">
        <v>0</v>
      </c>
      <c r="J67" s="68">
        <v>0</v>
      </c>
      <c r="K67" s="68">
        <v>0</v>
      </c>
      <c r="L67" s="68">
        <v>0</v>
      </c>
      <c r="M67" s="81">
        <v>0</v>
      </c>
      <c r="N67" s="81">
        <v>0</v>
      </c>
      <c r="O67" s="155"/>
      <c r="P67" s="299"/>
      <c r="Q67" s="116"/>
      <c r="R67" s="116"/>
      <c r="S67" s="116"/>
      <c r="T67" s="116"/>
      <c r="U67" s="116"/>
      <c r="V67" s="116"/>
      <c r="W67" s="116"/>
      <c r="X67" s="116"/>
    </row>
    <row r="68" spans="1:26" ht="28.5" customHeight="1">
      <c r="A68" s="204" t="s">
        <v>10</v>
      </c>
      <c r="B68" s="227"/>
      <c r="C68" s="193">
        <v>2020</v>
      </c>
      <c r="D68" s="193">
        <v>2026</v>
      </c>
      <c r="E68" s="193" t="s">
        <v>35</v>
      </c>
      <c r="F68" s="19" t="s">
        <v>33</v>
      </c>
      <c r="G68" s="68">
        <f t="shared" si="32"/>
        <v>286264366.98000002</v>
      </c>
      <c r="H68" s="68">
        <f t="shared" ref="H68:M68" si="45">H69+H70</f>
        <v>40661913.43</v>
      </c>
      <c r="I68" s="68">
        <f>I69+I70</f>
        <v>43969374.140000001</v>
      </c>
      <c r="J68" s="68">
        <f t="shared" si="45"/>
        <v>48592405.239999995</v>
      </c>
      <c r="K68" s="68">
        <f t="shared" si="45"/>
        <v>58772861.260000005</v>
      </c>
      <c r="L68" s="68">
        <f t="shared" si="45"/>
        <v>56158012.089999996</v>
      </c>
      <c r="M68" s="68">
        <f t="shared" si="45"/>
        <v>38109800.82</v>
      </c>
      <c r="N68" s="68">
        <f t="shared" ref="N68" si="46">N69+N70</f>
        <v>42109581.25</v>
      </c>
      <c r="O68" s="257" t="s">
        <v>35</v>
      </c>
      <c r="P68" s="141" t="s">
        <v>35</v>
      </c>
      <c r="Q68" s="141" t="s">
        <v>35</v>
      </c>
      <c r="R68" s="141" t="s">
        <v>35</v>
      </c>
      <c r="S68" s="141" t="s">
        <v>35</v>
      </c>
      <c r="T68" s="141" t="s">
        <v>35</v>
      </c>
      <c r="U68" s="141" t="s">
        <v>35</v>
      </c>
      <c r="V68" s="141" t="s">
        <v>35</v>
      </c>
      <c r="W68" s="141" t="s">
        <v>35</v>
      </c>
      <c r="X68" s="141" t="s">
        <v>35</v>
      </c>
    </row>
    <row r="69" spans="1:26">
      <c r="A69" s="228"/>
      <c r="B69" s="229"/>
      <c r="C69" s="194"/>
      <c r="D69" s="194"/>
      <c r="E69" s="194"/>
      <c r="F69" s="19" t="s">
        <v>191</v>
      </c>
      <c r="G69" s="68">
        <f t="shared" si="32"/>
        <v>276098753.01999998</v>
      </c>
      <c r="H69" s="67">
        <f t="shared" ref="H69:J70" si="47">H17+H54</f>
        <v>39071357.420000002</v>
      </c>
      <c r="I69" s="67">
        <f t="shared" si="47"/>
        <v>41465073.07</v>
      </c>
      <c r="J69" s="67">
        <f t="shared" si="47"/>
        <v>46364065.179999992</v>
      </c>
      <c r="K69" s="67">
        <f>K17+K54</f>
        <v>56881494.480000004</v>
      </c>
      <c r="L69" s="67">
        <f t="shared" ref="L69:N70" si="48">L21+L57</f>
        <v>55182635.569999993</v>
      </c>
      <c r="M69" s="67">
        <f t="shared" si="48"/>
        <v>37134127.299999997</v>
      </c>
      <c r="N69" s="67">
        <f t="shared" si="48"/>
        <v>41142536.25</v>
      </c>
      <c r="O69" s="258"/>
      <c r="P69" s="137"/>
      <c r="Q69" s="137"/>
      <c r="R69" s="137"/>
      <c r="S69" s="137"/>
      <c r="T69" s="137"/>
      <c r="U69" s="137"/>
      <c r="V69" s="137"/>
      <c r="W69" s="137"/>
      <c r="X69" s="137"/>
    </row>
    <row r="70" spans="1:26">
      <c r="A70" s="228"/>
      <c r="B70" s="229"/>
      <c r="C70" s="194"/>
      <c r="D70" s="194"/>
      <c r="E70" s="194"/>
      <c r="F70" s="19" t="s">
        <v>92</v>
      </c>
      <c r="G70" s="68">
        <f t="shared" si="32"/>
        <v>10165613.959999999</v>
      </c>
      <c r="H70" s="67">
        <f t="shared" si="47"/>
        <v>1590556.01</v>
      </c>
      <c r="I70" s="67">
        <f t="shared" si="47"/>
        <v>2504301.0699999998</v>
      </c>
      <c r="J70" s="67">
        <f t="shared" si="47"/>
        <v>2228340.0599999996</v>
      </c>
      <c r="K70" s="67">
        <f>K18+K55</f>
        <v>1891366.78</v>
      </c>
      <c r="L70" s="67">
        <f t="shared" si="48"/>
        <v>975376.52</v>
      </c>
      <c r="M70" s="67">
        <f t="shared" si="48"/>
        <v>975673.52</v>
      </c>
      <c r="N70" s="67">
        <f t="shared" si="48"/>
        <v>967045</v>
      </c>
      <c r="O70" s="258"/>
      <c r="P70" s="137"/>
      <c r="Q70" s="137"/>
      <c r="R70" s="137"/>
      <c r="S70" s="137"/>
      <c r="T70" s="137"/>
      <c r="U70" s="137"/>
      <c r="V70" s="137"/>
      <c r="W70" s="137"/>
      <c r="X70" s="137"/>
    </row>
    <row r="71" spans="1:26">
      <c r="A71" s="230"/>
      <c r="B71" s="231"/>
      <c r="C71" s="191"/>
      <c r="D71" s="191"/>
      <c r="E71" s="191"/>
      <c r="F71" s="19" t="s">
        <v>94</v>
      </c>
      <c r="G71" s="16"/>
      <c r="H71" s="61"/>
      <c r="I71" s="16"/>
      <c r="J71" s="16"/>
      <c r="K71" s="16"/>
      <c r="L71" s="16"/>
      <c r="M71" s="62"/>
      <c r="N71" s="62"/>
      <c r="O71" s="259"/>
      <c r="P71" s="138"/>
      <c r="Q71" s="138"/>
      <c r="R71" s="138"/>
      <c r="S71" s="138"/>
      <c r="T71" s="138"/>
      <c r="U71" s="138"/>
      <c r="V71" s="138"/>
      <c r="W71" s="138"/>
      <c r="X71" s="138"/>
    </row>
    <row r="72" spans="1:26" s="4" customFormat="1" ht="13.5" customHeight="1">
      <c r="A72" s="169" t="s">
        <v>49</v>
      </c>
      <c r="B72" s="169"/>
      <c r="C72" s="169"/>
      <c r="D72" s="169"/>
      <c r="E72" s="169"/>
      <c r="F72" s="169"/>
      <c r="G72" s="169"/>
      <c r="H72" s="169"/>
      <c r="I72" s="169"/>
      <c r="J72" s="169"/>
      <c r="K72" s="169"/>
      <c r="L72" s="169"/>
      <c r="M72" s="169"/>
      <c r="N72" s="169"/>
      <c r="O72" s="169"/>
      <c r="P72" s="169"/>
      <c r="Q72" s="169"/>
      <c r="R72" s="169"/>
      <c r="S72" s="169"/>
      <c r="T72" s="169"/>
      <c r="U72" s="169"/>
      <c r="V72" s="169"/>
      <c r="W72" s="169"/>
      <c r="X72" s="82"/>
      <c r="Y72" s="3"/>
      <c r="Z72" s="3"/>
    </row>
    <row r="73" spans="1:26" s="4" customFormat="1" ht="81.75" customHeight="1">
      <c r="A73" s="225" t="s">
        <v>67</v>
      </c>
      <c r="B73" s="226"/>
      <c r="C73" s="70">
        <v>2020</v>
      </c>
      <c r="D73" s="70">
        <v>2026</v>
      </c>
      <c r="E73" s="21" t="s">
        <v>35</v>
      </c>
      <c r="F73" s="21" t="s">
        <v>35</v>
      </c>
      <c r="G73" s="22" t="s">
        <v>35</v>
      </c>
      <c r="H73" s="22" t="s">
        <v>35</v>
      </c>
      <c r="I73" s="22" t="s">
        <v>35</v>
      </c>
      <c r="J73" s="22" t="s">
        <v>35</v>
      </c>
      <c r="K73" s="22" t="s">
        <v>35</v>
      </c>
      <c r="L73" s="22" t="s">
        <v>35</v>
      </c>
      <c r="M73" s="22" t="s">
        <v>35</v>
      </c>
      <c r="N73" s="22" t="s">
        <v>35</v>
      </c>
      <c r="O73" s="66" t="s">
        <v>35</v>
      </c>
      <c r="P73" s="66" t="s">
        <v>35</v>
      </c>
      <c r="Q73" s="66" t="s">
        <v>35</v>
      </c>
      <c r="R73" s="66" t="s">
        <v>35</v>
      </c>
      <c r="S73" s="66" t="s">
        <v>35</v>
      </c>
      <c r="T73" s="66" t="s">
        <v>35</v>
      </c>
      <c r="U73" s="66" t="s">
        <v>35</v>
      </c>
      <c r="V73" s="66" t="s">
        <v>35</v>
      </c>
      <c r="W73" s="66" t="s">
        <v>35</v>
      </c>
      <c r="X73" s="66" t="s">
        <v>35</v>
      </c>
      <c r="Y73" s="3"/>
      <c r="Z73" s="3"/>
    </row>
    <row r="74" spans="1:26" s="4" customFormat="1" ht="32.25" customHeight="1">
      <c r="A74" s="212">
        <v>1</v>
      </c>
      <c r="B74" s="223" t="s">
        <v>62</v>
      </c>
      <c r="C74" s="212">
        <v>2020</v>
      </c>
      <c r="D74" s="212">
        <v>2026</v>
      </c>
      <c r="E74" s="303" t="s">
        <v>35</v>
      </c>
      <c r="F74" s="34" t="s">
        <v>1</v>
      </c>
      <c r="G74" s="80">
        <f t="shared" ref="G74:G106" si="49">H74+I74+J74+K74+L74+M74</f>
        <v>56806500.129999995</v>
      </c>
      <c r="H74" s="80">
        <f t="shared" ref="H74:M74" si="50">H75+H76</f>
        <v>7491910.1100000003</v>
      </c>
      <c r="I74" s="80">
        <f t="shared" si="50"/>
        <v>8197258.3200000003</v>
      </c>
      <c r="J74" s="80">
        <f t="shared" si="50"/>
        <v>9068220.6600000001</v>
      </c>
      <c r="K74" s="80">
        <f t="shared" si="50"/>
        <v>11356959.460000001</v>
      </c>
      <c r="L74" s="80">
        <f t="shared" si="50"/>
        <v>10879727.43</v>
      </c>
      <c r="M74" s="80">
        <f t="shared" si="50"/>
        <v>9812424.1500000004</v>
      </c>
      <c r="N74" s="80">
        <f t="shared" ref="N74" si="51">N75+N76</f>
        <v>10232461.23</v>
      </c>
      <c r="O74" s="142" t="s">
        <v>35</v>
      </c>
      <c r="P74" s="142" t="s">
        <v>35</v>
      </c>
      <c r="Q74" s="142" t="s">
        <v>35</v>
      </c>
      <c r="R74" s="142" t="s">
        <v>35</v>
      </c>
      <c r="S74" s="142" t="s">
        <v>35</v>
      </c>
      <c r="T74" s="142" t="s">
        <v>35</v>
      </c>
      <c r="U74" s="142" t="s">
        <v>35</v>
      </c>
      <c r="V74" s="142" t="s">
        <v>35</v>
      </c>
      <c r="W74" s="142" t="s">
        <v>35</v>
      </c>
      <c r="X74" s="142" t="s">
        <v>35</v>
      </c>
      <c r="Y74" s="3"/>
      <c r="Z74" s="3"/>
    </row>
    <row r="75" spans="1:26" s="4" customFormat="1" ht="27.75" customHeight="1">
      <c r="A75" s="212"/>
      <c r="B75" s="223"/>
      <c r="C75" s="212"/>
      <c r="D75" s="212"/>
      <c r="E75" s="304"/>
      <c r="F75" s="35" t="s">
        <v>89</v>
      </c>
      <c r="G75" s="80">
        <f t="shared" si="49"/>
        <v>56776197.129999995</v>
      </c>
      <c r="H75" s="68">
        <f t="shared" ref="H75:M76" si="52">H78</f>
        <v>7491910.1100000003</v>
      </c>
      <c r="I75" s="68">
        <f t="shared" si="52"/>
        <v>8197258.3200000003</v>
      </c>
      <c r="J75" s="68">
        <f t="shared" si="52"/>
        <v>9037917.6600000001</v>
      </c>
      <c r="K75" s="68">
        <f t="shared" si="52"/>
        <v>11356959.460000001</v>
      </c>
      <c r="L75" s="68">
        <f t="shared" si="52"/>
        <v>10879727.43</v>
      </c>
      <c r="M75" s="68">
        <f t="shared" si="52"/>
        <v>9812424.1500000004</v>
      </c>
      <c r="N75" s="68">
        <f t="shared" ref="N75" si="53">N78</f>
        <v>10232461.23</v>
      </c>
      <c r="O75" s="142"/>
      <c r="P75" s="142"/>
      <c r="Q75" s="142"/>
      <c r="R75" s="142"/>
      <c r="S75" s="142"/>
      <c r="T75" s="142"/>
      <c r="U75" s="142"/>
      <c r="V75" s="142"/>
      <c r="W75" s="142"/>
      <c r="X75" s="142"/>
      <c r="Y75" s="3"/>
      <c r="Z75" s="3"/>
    </row>
    <row r="76" spans="1:26" s="4" customFormat="1" ht="51.75" customHeight="1">
      <c r="A76" s="212"/>
      <c r="B76" s="223"/>
      <c r="C76" s="212"/>
      <c r="D76" s="212"/>
      <c r="E76" s="305"/>
      <c r="F76" s="36" t="s">
        <v>91</v>
      </c>
      <c r="G76" s="80">
        <f t="shared" si="49"/>
        <v>30303</v>
      </c>
      <c r="H76" s="68">
        <f t="shared" si="52"/>
        <v>0</v>
      </c>
      <c r="I76" s="68">
        <f t="shared" si="52"/>
        <v>0</v>
      </c>
      <c r="J76" s="68">
        <f t="shared" si="52"/>
        <v>30303</v>
      </c>
      <c r="K76" s="68">
        <f t="shared" si="52"/>
        <v>0</v>
      </c>
      <c r="L76" s="68">
        <f t="shared" si="52"/>
        <v>0</v>
      </c>
      <c r="M76" s="68">
        <f t="shared" si="52"/>
        <v>0</v>
      </c>
      <c r="N76" s="68">
        <f t="shared" ref="N76" si="54">N79</f>
        <v>0</v>
      </c>
      <c r="O76" s="142"/>
      <c r="P76" s="142"/>
      <c r="Q76" s="142"/>
      <c r="R76" s="142"/>
      <c r="S76" s="142"/>
      <c r="T76" s="142"/>
      <c r="U76" s="142"/>
      <c r="V76" s="142"/>
      <c r="W76" s="142"/>
      <c r="X76" s="142"/>
      <c r="Y76" s="3"/>
      <c r="Z76" s="3"/>
    </row>
    <row r="77" spans="1:26" s="4" customFormat="1" ht="38.25" customHeight="1">
      <c r="A77" s="221" t="s">
        <v>2</v>
      </c>
      <c r="B77" s="220" t="s">
        <v>161</v>
      </c>
      <c r="C77" s="212">
        <v>2020</v>
      </c>
      <c r="D77" s="212">
        <v>2026</v>
      </c>
      <c r="E77" s="166" t="s">
        <v>112</v>
      </c>
      <c r="F77" s="34" t="s">
        <v>1</v>
      </c>
      <c r="G77" s="80">
        <f t="shared" si="49"/>
        <v>56806500.129999995</v>
      </c>
      <c r="H77" s="80">
        <f t="shared" ref="H77:M77" si="55">H78+H79</f>
        <v>7491910.1100000003</v>
      </c>
      <c r="I77" s="80">
        <f t="shared" si="55"/>
        <v>8197258.3200000003</v>
      </c>
      <c r="J77" s="80">
        <f t="shared" si="55"/>
        <v>9068220.6600000001</v>
      </c>
      <c r="K77" s="80">
        <f t="shared" si="55"/>
        <v>11356959.460000001</v>
      </c>
      <c r="L77" s="80">
        <f t="shared" si="55"/>
        <v>10879727.43</v>
      </c>
      <c r="M77" s="80">
        <f t="shared" si="55"/>
        <v>9812424.1500000004</v>
      </c>
      <c r="N77" s="80">
        <f t="shared" ref="N77" si="56">N78+N79</f>
        <v>10232461.23</v>
      </c>
      <c r="O77" s="142" t="s">
        <v>35</v>
      </c>
      <c r="P77" s="142" t="s">
        <v>35</v>
      </c>
      <c r="Q77" s="142" t="s">
        <v>35</v>
      </c>
      <c r="R77" s="142" t="s">
        <v>35</v>
      </c>
      <c r="S77" s="142" t="s">
        <v>35</v>
      </c>
      <c r="T77" s="142" t="s">
        <v>35</v>
      </c>
      <c r="U77" s="142" t="s">
        <v>35</v>
      </c>
      <c r="V77" s="142" t="s">
        <v>35</v>
      </c>
      <c r="W77" s="142" t="s">
        <v>35</v>
      </c>
      <c r="X77" s="142" t="s">
        <v>35</v>
      </c>
      <c r="Y77" s="3"/>
      <c r="Z77" s="3"/>
    </row>
    <row r="78" spans="1:26" s="4" customFormat="1" ht="19.5" customHeight="1">
      <c r="A78" s="221"/>
      <c r="B78" s="220"/>
      <c r="C78" s="212"/>
      <c r="D78" s="212"/>
      <c r="E78" s="167"/>
      <c r="F78" s="35" t="s">
        <v>89</v>
      </c>
      <c r="G78" s="80">
        <f t="shared" si="49"/>
        <v>56776197.129999995</v>
      </c>
      <c r="H78" s="80">
        <f t="shared" ref="H78:M79" si="57">H81+H84</f>
        <v>7491910.1100000003</v>
      </c>
      <c r="I78" s="80">
        <f t="shared" si="57"/>
        <v>8197258.3200000003</v>
      </c>
      <c r="J78" s="80">
        <f>J81+J84+J87</f>
        <v>9037917.6600000001</v>
      </c>
      <c r="K78" s="80">
        <f t="shared" si="57"/>
        <v>11356959.460000001</v>
      </c>
      <c r="L78" s="80">
        <f t="shared" si="57"/>
        <v>10879727.43</v>
      </c>
      <c r="M78" s="80">
        <f t="shared" si="57"/>
        <v>9812424.1500000004</v>
      </c>
      <c r="N78" s="80">
        <f t="shared" ref="N78" si="58">N81+N84</f>
        <v>10232461.23</v>
      </c>
      <c r="O78" s="142"/>
      <c r="P78" s="142"/>
      <c r="Q78" s="142"/>
      <c r="R78" s="142"/>
      <c r="S78" s="142"/>
      <c r="T78" s="142"/>
      <c r="U78" s="142"/>
      <c r="V78" s="142"/>
      <c r="W78" s="142"/>
      <c r="X78" s="142"/>
      <c r="Y78" s="3"/>
      <c r="Z78" s="3"/>
    </row>
    <row r="79" spans="1:26" s="4" customFormat="1" ht="60.75" customHeight="1">
      <c r="A79" s="221"/>
      <c r="B79" s="220"/>
      <c r="C79" s="212"/>
      <c r="D79" s="212"/>
      <c r="E79" s="168"/>
      <c r="F79" s="36" t="s">
        <v>90</v>
      </c>
      <c r="G79" s="80">
        <f t="shared" si="49"/>
        <v>30303</v>
      </c>
      <c r="H79" s="80">
        <f t="shared" si="57"/>
        <v>0</v>
      </c>
      <c r="I79" s="80">
        <f t="shared" si="57"/>
        <v>0</v>
      </c>
      <c r="J79" s="80">
        <f>J82+J85+J88</f>
        <v>30303</v>
      </c>
      <c r="K79" s="80">
        <f t="shared" si="57"/>
        <v>0</v>
      </c>
      <c r="L79" s="80">
        <f t="shared" si="57"/>
        <v>0</v>
      </c>
      <c r="M79" s="80">
        <f t="shared" si="57"/>
        <v>0</v>
      </c>
      <c r="N79" s="80">
        <f t="shared" ref="N79" si="59">N82+N85</f>
        <v>0</v>
      </c>
      <c r="O79" s="142"/>
      <c r="P79" s="142"/>
      <c r="Q79" s="142"/>
      <c r="R79" s="142"/>
      <c r="S79" s="142"/>
      <c r="T79" s="142"/>
      <c r="U79" s="142"/>
      <c r="V79" s="142"/>
      <c r="W79" s="142"/>
      <c r="X79" s="142"/>
      <c r="Y79" s="3"/>
      <c r="Z79" s="3"/>
    </row>
    <row r="80" spans="1:26" s="4" customFormat="1" ht="27.75" customHeight="1">
      <c r="A80" s="221" t="s">
        <v>8</v>
      </c>
      <c r="B80" s="223" t="s">
        <v>58</v>
      </c>
      <c r="C80" s="212">
        <v>2020</v>
      </c>
      <c r="D80" s="212">
        <v>2026</v>
      </c>
      <c r="E80" s="166" t="s">
        <v>112</v>
      </c>
      <c r="F80" s="34" t="s">
        <v>1</v>
      </c>
      <c r="G80" s="80">
        <f t="shared" si="49"/>
        <v>56767197.129999995</v>
      </c>
      <c r="H80" s="22">
        <f t="shared" ref="H80:M80" si="60">H81+H82</f>
        <v>7491910.1100000003</v>
      </c>
      <c r="I80" s="22">
        <f t="shared" si="60"/>
        <v>8188258.3200000003</v>
      </c>
      <c r="J80" s="22">
        <f t="shared" si="60"/>
        <v>9037917.6600000001</v>
      </c>
      <c r="K80" s="22">
        <f t="shared" si="60"/>
        <v>11356959.460000001</v>
      </c>
      <c r="L80" s="22">
        <f t="shared" si="60"/>
        <v>10879727.43</v>
      </c>
      <c r="M80" s="22">
        <f t="shared" si="60"/>
        <v>9812424.1500000004</v>
      </c>
      <c r="N80" s="22">
        <f t="shared" ref="N80" si="61">N81+N82</f>
        <v>10232461.23</v>
      </c>
      <c r="O80" s="153" t="s">
        <v>74</v>
      </c>
      <c r="P80" s="114" t="s">
        <v>75</v>
      </c>
      <c r="Q80" s="114" t="s">
        <v>35</v>
      </c>
      <c r="R80" s="114">
        <v>9.5</v>
      </c>
      <c r="S80" s="114">
        <v>9.5</v>
      </c>
      <c r="T80" s="114">
        <v>9.5</v>
      </c>
      <c r="U80" s="114">
        <v>9.5</v>
      </c>
      <c r="V80" s="114">
        <v>9.5</v>
      </c>
      <c r="W80" s="114">
        <v>9.5</v>
      </c>
      <c r="X80" s="114">
        <v>9.5</v>
      </c>
      <c r="Y80" s="3"/>
      <c r="Z80" s="3"/>
    </row>
    <row r="81" spans="1:26" s="4" customFormat="1" ht="18.75" customHeight="1">
      <c r="A81" s="221"/>
      <c r="B81" s="223"/>
      <c r="C81" s="212"/>
      <c r="D81" s="212"/>
      <c r="E81" s="167"/>
      <c r="F81" s="35" t="s">
        <v>89</v>
      </c>
      <c r="G81" s="80">
        <f t="shared" si="49"/>
        <v>56767197.129999995</v>
      </c>
      <c r="H81" s="22">
        <v>7491910.1100000003</v>
      </c>
      <c r="I81" s="22">
        <v>8188258.3200000003</v>
      </c>
      <c r="J81" s="22">
        <v>9037917.6600000001</v>
      </c>
      <c r="K81" s="22">
        <v>11356959.460000001</v>
      </c>
      <c r="L81" s="22">
        <v>10879727.43</v>
      </c>
      <c r="M81" s="22">
        <v>9812424.1500000004</v>
      </c>
      <c r="N81" s="22">
        <v>10232461.23</v>
      </c>
      <c r="O81" s="154"/>
      <c r="P81" s="114"/>
      <c r="Q81" s="114"/>
      <c r="R81" s="114"/>
      <c r="S81" s="114"/>
      <c r="T81" s="114"/>
      <c r="U81" s="114"/>
      <c r="V81" s="114"/>
      <c r="W81" s="114"/>
      <c r="X81" s="114"/>
      <c r="Y81" s="3"/>
      <c r="Z81" s="3"/>
    </row>
    <row r="82" spans="1:26" s="4" customFormat="1" ht="29.25" customHeight="1">
      <c r="A82" s="221"/>
      <c r="B82" s="223"/>
      <c r="C82" s="212"/>
      <c r="D82" s="212"/>
      <c r="E82" s="168"/>
      <c r="F82" s="36" t="s">
        <v>90</v>
      </c>
      <c r="G82" s="80">
        <f t="shared" si="49"/>
        <v>0</v>
      </c>
      <c r="H82" s="23">
        <v>0</v>
      </c>
      <c r="I82" s="23">
        <v>0</v>
      </c>
      <c r="J82" s="23">
        <v>0</v>
      </c>
      <c r="K82" s="23">
        <v>0</v>
      </c>
      <c r="L82" s="23">
        <v>0</v>
      </c>
      <c r="M82" s="23">
        <v>0</v>
      </c>
      <c r="N82" s="23">
        <v>0</v>
      </c>
      <c r="O82" s="155"/>
      <c r="P82" s="114"/>
      <c r="Q82" s="114"/>
      <c r="R82" s="114"/>
      <c r="S82" s="114"/>
      <c r="T82" s="114"/>
      <c r="U82" s="114"/>
      <c r="V82" s="114"/>
      <c r="W82" s="114"/>
      <c r="X82" s="114"/>
      <c r="Y82" s="3"/>
      <c r="Z82" s="3"/>
    </row>
    <row r="83" spans="1:26" s="4" customFormat="1" ht="27.75" customHeight="1">
      <c r="A83" s="221" t="s">
        <v>172</v>
      </c>
      <c r="B83" s="223" t="s">
        <v>162</v>
      </c>
      <c r="C83" s="212">
        <v>2020</v>
      </c>
      <c r="D83" s="212">
        <v>2026</v>
      </c>
      <c r="E83" s="166" t="s">
        <v>112</v>
      </c>
      <c r="F83" s="34" t="s">
        <v>1</v>
      </c>
      <c r="G83" s="80">
        <f t="shared" ref="G83:G88" si="62">H83+I83+J83+K83+L83+M83</f>
        <v>9000</v>
      </c>
      <c r="H83" s="22">
        <f t="shared" ref="H83:M83" si="63">H84+H85</f>
        <v>0</v>
      </c>
      <c r="I83" s="22">
        <f t="shared" si="63"/>
        <v>9000</v>
      </c>
      <c r="J83" s="22">
        <f t="shared" si="63"/>
        <v>0</v>
      </c>
      <c r="K83" s="22">
        <f t="shared" si="63"/>
        <v>0</v>
      </c>
      <c r="L83" s="22">
        <f t="shared" si="63"/>
        <v>0</v>
      </c>
      <c r="M83" s="22">
        <f t="shared" si="63"/>
        <v>0</v>
      </c>
      <c r="N83" s="22">
        <f t="shared" ref="N83" si="64">N84+N85</f>
        <v>0</v>
      </c>
      <c r="O83" s="115" t="s">
        <v>163</v>
      </c>
      <c r="P83" s="115" t="s">
        <v>78</v>
      </c>
      <c r="Q83" s="115" t="s">
        <v>35</v>
      </c>
      <c r="R83" s="115" t="s">
        <v>35</v>
      </c>
      <c r="S83" s="108">
        <v>16.7</v>
      </c>
      <c r="T83" s="108">
        <v>25</v>
      </c>
      <c r="U83" s="115" t="s">
        <v>35</v>
      </c>
      <c r="V83" s="115" t="s">
        <v>35</v>
      </c>
      <c r="W83" s="115" t="s">
        <v>35</v>
      </c>
      <c r="X83" s="115" t="s">
        <v>35</v>
      </c>
      <c r="Y83" s="3"/>
      <c r="Z83" s="3"/>
    </row>
    <row r="84" spans="1:26" s="4" customFormat="1" ht="18.75" customHeight="1">
      <c r="A84" s="221"/>
      <c r="B84" s="223"/>
      <c r="C84" s="212"/>
      <c r="D84" s="212"/>
      <c r="E84" s="167"/>
      <c r="F84" s="35" t="s">
        <v>89</v>
      </c>
      <c r="G84" s="80">
        <f t="shared" si="62"/>
        <v>9000</v>
      </c>
      <c r="H84" s="22">
        <v>0</v>
      </c>
      <c r="I84" s="22">
        <v>9000</v>
      </c>
      <c r="J84" s="22">
        <v>0</v>
      </c>
      <c r="K84" s="22">
        <v>0</v>
      </c>
      <c r="L84" s="22">
        <v>0</v>
      </c>
      <c r="M84" s="22">
        <v>0</v>
      </c>
      <c r="N84" s="22">
        <v>0</v>
      </c>
      <c r="O84" s="113"/>
      <c r="P84" s="113"/>
      <c r="Q84" s="113"/>
      <c r="R84" s="113"/>
      <c r="S84" s="113"/>
      <c r="T84" s="113"/>
      <c r="U84" s="113"/>
      <c r="V84" s="113"/>
      <c r="W84" s="113"/>
      <c r="X84" s="113"/>
      <c r="Y84" s="3"/>
      <c r="Z84" s="3"/>
    </row>
    <row r="85" spans="1:26" s="4" customFormat="1" ht="48" customHeight="1">
      <c r="A85" s="221"/>
      <c r="B85" s="223"/>
      <c r="C85" s="212"/>
      <c r="D85" s="212"/>
      <c r="E85" s="168"/>
      <c r="F85" s="36" t="s">
        <v>90</v>
      </c>
      <c r="G85" s="80">
        <f t="shared" si="62"/>
        <v>0</v>
      </c>
      <c r="H85" s="23">
        <v>0</v>
      </c>
      <c r="I85" s="23">
        <v>0</v>
      </c>
      <c r="J85" s="23">
        <v>0</v>
      </c>
      <c r="K85" s="23">
        <v>0</v>
      </c>
      <c r="L85" s="23">
        <v>0</v>
      </c>
      <c r="M85" s="23">
        <v>0</v>
      </c>
      <c r="N85" s="23">
        <v>0</v>
      </c>
      <c r="O85" s="113"/>
      <c r="P85" s="113"/>
      <c r="Q85" s="113"/>
      <c r="R85" s="113"/>
      <c r="S85" s="113"/>
      <c r="T85" s="113"/>
      <c r="U85" s="113"/>
      <c r="V85" s="113"/>
      <c r="W85" s="113"/>
      <c r="X85" s="113"/>
      <c r="Y85" s="3"/>
      <c r="Z85" s="3"/>
    </row>
    <row r="86" spans="1:26" s="4" customFormat="1" ht="27.75" customHeight="1">
      <c r="A86" s="221" t="s">
        <v>173</v>
      </c>
      <c r="B86" s="223" t="s">
        <v>174</v>
      </c>
      <c r="C86" s="212">
        <v>2020</v>
      </c>
      <c r="D86" s="212">
        <v>2026</v>
      </c>
      <c r="E86" s="166" t="s">
        <v>112</v>
      </c>
      <c r="F86" s="34" t="s">
        <v>1</v>
      </c>
      <c r="G86" s="80">
        <f t="shared" si="62"/>
        <v>39303</v>
      </c>
      <c r="H86" s="22">
        <f t="shared" ref="H86:M86" si="65">H87+H88</f>
        <v>0</v>
      </c>
      <c r="I86" s="22">
        <f t="shared" si="65"/>
        <v>9000</v>
      </c>
      <c r="J86" s="22">
        <f t="shared" si="65"/>
        <v>30303</v>
      </c>
      <c r="K86" s="22">
        <f t="shared" si="65"/>
        <v>0</v>
      </c>
      <c r="L86" s="22">
        <f t="shared" si="65"/>
        <v>0</v>
      </c>
      <c r="M86" s="22">
        <f t="shared" si="65"/>
        <v>0</v>
      </c>
      <c r="N86" s="22">
        <f t="shared" ref="N86" si="66">N87+N88</f>
        <v>0</v>
      </c>
      <c r="O86" s="113"/>
      <c r="P86" s="113" t="s">
        <v>75</v>
      </c>
      <c r="Q86" s="113" t="s">
        <v>35</v>
      </c>
      <c r="R86" s="113" t="s">
        <v>35</v>
      </c>
      <c r="S86" s="113"/>
      <c r="T86" s="113"/>
      <c r="U86" s="113" t="s">
        <v>35</v>
      </c>
      <c r="V86" s="113" t="s">
        <v>35</v>
      </c>
      <c r="W86" s="113" t="s">
        <v>35</v>
      </c>
      <c r="X86" s="113" t="s">
        <v>35</v>
      </c>
      <c r="Y86" s="3"/>
      <c r="Z86" s="3"/>
    </row>
    <row r="87" spans="1:26" s="4" customFormat="1" ht="18.75" customHeight="1">
      <c r="A87" s="221"/>
      <c r="B87" s="223"/>
      <c r="C87" s="212"/>
      <c r="D87" s="212"/>
      <c r="E87" s="167"/>
      <c r="F87" s="35" t="s">
        <v>89</v>
      </c>
      <c r="G87" s="80">
        <f t="shared" si="62"/>
        <v>9000</v>
      </c>
      <c r="H87" s="22">
        <v>0</v>
      </c>
      <c r="I87" s="22">
        <v>9000</v>
      </c>
      <c r="J87" s="22">
        <v>0</v>
      </c>
      <c r="K87" s="22">
        <v>0</v>
      </c>
      <c r="L87" s="22">
        <v>0</v>
      </c>
      <c r="M87" s="22">
        <v>0</v>
      </c>
      <c r="N87" s="22">
        <v>0</v>
      </c>
      <c r="O87" s="113"/>
      <c r="P87" s="113"/>
      <c r="Q87" s="113"/>
      <c r="R87" s="113"/>
      <c r="S87" s="113"/>
      <c r="T87" s="113"/>
      <c r="U87" s="113"/>
      <c r="V87" s="113"/>
      <c r="W87" s="113"/>
      <c r="X87" s="113"/>
      <c r="Y87" s="3"/>
      <c r="Z87" s="3"/>
    </row>
    <row r="88" spans="1:26" s="4" customFormat="1" ht="63.75" customHeight="1">
      <c r="A88" s="221"/>
      <c r="B88" s="223"/>
      <c r="C88" s="212"/>
      <c r="D88" s="212"/>
      <c r="E88" s="168"/>
      <c r="F88" s="36" t="s">
        <v>90</v>
      </c>
      <c r="G88" s="80">
        <f t="shared" si="62"/>
        <v>30303</v>
      </c>
      <c r="H88" s="23">
        <v>0</v>
      </c>
      <c r="I88" s="23">
        <v>0</v>
      </c>
      <c r="J88" s="23">
        <v>30303</v>
      </c>
      <c r="K88" s="23">
        <v>0</v>
      </c>
      <c r="L88" s="23">
        <v>0</v>
      </c>
      <c r="M88" s="23">
        <v>0</v>
      </c>
      <c r="N88" s="23">
        <v>0</v>
      </c>
      <c r="O88" s="116"/>
      <c r="P88" s="116"/>
      <c r="Q88" s="116"/>
      <c r="R88" s="116"/>
      <c r="S88" s="106"/>
      <c r="T88" s="106"/>
      <c r="U88" s="116"/>
      <c r="V88" s="116"/>
      <c r="W88" s="116"/>
      <c r="X88" s="116"/>
      <c r="Y88" s="3"/>
      <c r="Z88" s="3"/>
    </row>
    <row r="89" spans="1:26" s="4" customFormat="1" ht="33.75" customHeight="1">
      <c r="A89" s="221" t="s">
        <v>63</v>
      </c>
      <c r="B89" s="269" t="s">
        <v>50</v>
      </c>
      <c r="C89" s="212">
        <v>2020</v>
      </c>
      <c r="D89" s="212">
        <v>2026</v>
      </c>
      <c r="E89" s="166" t="s">
        <v>112</v>
      </c>
      <c r="F89" s="34" t="s">
        <v>1</v>
      </c>
      <c r="G89" s="80">
        <f t="shared" si="49"/>
        <v>206146769.84</v>
      </c>
      <c r="H89" s="80">
        <f t="shared" ref="H89:M89" si="67">H90+H91</f>
        <v>30160721.199999999</v>
      </c>
      <c r="I89" s="80">
        <f t="shared" si="67"/>
        <v>30846686</v>
      </c>
      <c r="J89" s="80">
        <f>J90+J91</f>
        <v>33956597.640000001</v>
      </c>
      <c r="K89" s="80">
        <f t="shared" si="67"/>
        <v>38217022</v>
      </c>
      <c r="L89" s="80">
        <f t="shared" si="67"/>
        <v>40536524</v>
      </c>
      <c r="M89" s="80">
        <f t="shared" si="67"/>
        <v>32429219</v>
      </c>
      <c r="N89" s="80">
        <f t="shared" ref="N89" si="68">N90+N91</f>
        <v>32429219</v>
      </c>
      <c r="O89" s="276"/>
      <c r="P89" s="114"/>
      <c r="Q89" s="170" t="s">
        <v>35</v>
      </c>
      <c r="R89" s="114" t="s">
        <v>35</v>
      </c>
      <c r="S89" s="114" t="s">
        <v>35</v>
      </c>
      <c r="T89" s="114" t="s">
        <v>35</v>
      </c>
      <c r="U89" s="114" t="s">
        <v>35</v>
      </c>
      <c r="V89" s="114" t="s">
        <v>35</v>
      </c>
      <c r="W89" s="114" t="s">
        <v>35</v>
      </c>
      <c r="X89" s="114" t="s">
        <v>35</v>
      </c>
      <c r="Y89" s="3"/>
      <c r="Z89" s="3"/>
    </row>
    <row r="90" spans="1:26" s="4" customFormat="1" ht="64.5" customHeight="1">
      <c r="A90" s="221"/>
      <c r="B90" s="270"/>
      <c r="C90" s="212"/>
      <c r="D90" s="212"/>
      <c r="E90" s="167"/>
      <c r="F90" s="35" t="s">
        <v>89</v>
      </c>
      <c r="G90" s="80">
        <f t="shared" si="49"/>
        <v>5152100.84</v>
      </c>
      <c r="H90" s="22">
        <f>H93+H96</f>
        <v>804250.2</v>
      </c>
      <c r="I90" s="22">
        <f t="shared" ref="H90:I91" si="69">I93+I96</f>
        <v>0</v>
      </c>
      <c r="J90" s="22">
        <f>J93+J96+J99</f>
        <v>1741234.64</v>
      </c>
      <c r="K90" s="22">
        <f>K93+K96+K99+K102</f>
        <v>2606616</v>
      </c>
      <c r="L90" s="22">
        <f t="shared" ref="L90:M90" si="70">L93+L96+L99+L102</f>
        <v>0</v>
      </c>
      <c r="M90" s="22">
        <f t="shared" si="70"/>
        <v>0</v>
      </c>
      <c r="N90" s="22">
        <f t="shared" ref="N90" si="71">N93+N96+N99+N102</f>
        <v>0</v>
      </c>
      <c r="O90" s="276"/>
      <c r="P90" s="114"/>
      <c r="Q90" s="171"/>
      <c r="R90" s="114"/>
      <c r="S90" s="114"/>
      <c r="T90" s="114"/>
      <c r="U90" s="114"/>
      <c r="V90" s="114"/>
      <c r="W90" s="114"/>
      <c r="X90" s="114"/>
      <c r="Y90" s="3"/>
      <c r="Z90" s="3"/>
    </row>
    <row r="91" spans="1:26" s="4" customFormat="1" ht="45.75" customHeight="1">
      <c r="A91" s="268"/>
      <c r="B91" s="270"/>
      <c r="C91" s="224"/>
      <c r="D91" s="224"/>
      <c r="E91" s="167"/>
      <c r="F91" s="36" t="s">
        <v>90</v>
      </c>
      <c r="G91" s="80">
        <f t="shared" si="49"/>
        <v>200994669</v>
      </c>
      <c r="H91" s="23">
        <f t="shared" si="69"/>
        <v>29356471</v>
      </c>
      <c r="I91" s="23">
        <f t="shared" si="69"/>
        <v>30846686</v>
      </c>
      <c r="J91" s="22">
        <f>J94+J97+J100</f>
        <v>32215363</v>
      </c>
      <c r="K91" s="22">
        <f>K94+K97+K100+K103</f>
        <v>35610406</v>
      </c>
      <c r="L91" s="22">
        <f t="shared" ref="L91:M91" si="72">L94+L97+L100+L103</f>
        <v>40536524</v>
      </c>
      <c r="M91" s="22">
        <f t="shared" si="72"/>
        <v>32429219</v>
      </c>
      <c r="N91" s="22">
        <f t="shared" ref="N91" si="73">N94+N97+N100+N103</f>
        <v>32429219</v>
      </c>
      <c r="O91" s="276"/>
      <c r="P91" s="117"/>
      <c r="Q91" s="172"/>
      <c r="R91" s="117"/>
      <c r="S91" s="117"/>
      <c r="T91" s="117"/>
      <c r="U91" s="117"/>
      <c r="V91" s="117"/>
      <c r="W91" s="117"/>
      <c r="X91" s="117"/>
      <c r="Y91" s="3"/>
      <c r="Z91" s="3"/>
    </row>
    <row r="92" spans="1:26" s="4" customFormat="1" ht="33" customHeight="1">
      <c r="A92" s="209" t="s">
        <v>168</v>
      </c>
      <c r="B92" s="211" t="s">
        <v>51</v>
      </c>
      <c r="C92" s="213">
        <v>2020</v>
      </c>
      <c r="D92" s="213">
        <v>2026</v>
      </c>
      <c r="E92" s="222" t="s">
        <v>112</v>
      </c>
      <c r="F92" s="69" t="s">
        <v>1</v>
      </c>
      <c r="G92" s="80">
        <f t="shared" si="49"/>
        <v>200994669</v>
      </c>
      <c r="H92" s="80">
        <f t="shared" ref="H92:M92" si="74">H93+H94</f>
        <v>29356471</v>
      </c>
      <c r="I92" s="80">
        <f t="shared" si="74"/>
        <v>30846686</v>
      </c>
      <c r="J92" s="80">
        <f t="shared" si="74"/>
        <v>32215363</v>
      </c>
      <c r="K92" s="80">
        <f t="shared" si="74"/>
        <v>35610406</v>
      </c>
      <c r="L92" s="80">
        <f t="shared" si="74"/>
        <v>40536524</v>
      </c>
      <c r="M92" s="80">
        <f t="shared" si="74"/>
        <v>32429219</v>
      </c>
      <c r="N92" s="80">
        <f>N93+N94</f>
        <v>32429219</v>
      </c>
      <c r="O92" s="153" t="s">
        <v>76</v>
      </c>
      <c r="P92" s="273" t="s">
        <v>71</v>
      </c>
      <c r="Q92" s="159" t="s">
        <v>35</v>
      </c>
      <c r="R92" s="159">
        <v>1.03</v>
      </c>
      <c r="S92" s="159">
        <v>1.0900000000000001</v>
      </c>
      <c r="T92" s="159">
        <v>1.24</v>
      </c>
      <c r="U92" s="159">
        <v>1</v>
      </c>
      <c r="V92" s="159">
        <v>1</v>
      </c>
      <c r="W92" s="118">
        <v>1</v>
      </c>
      <c r="X92" s="118">
        <v>1</v>
      </c>
      <c r="Y92" s="3"/>
      <c r="Z92" s="3"/>
    </row>
    <row r="93" spans="1:26" s="4" customFormat="1" ht="43.5" customHeight="1">
      <c r="A93" s="209"/>
      <c r="B93" s="211"/>
      <c r="C93" s="213"/>
      <c r="D93" s="213"/>
      <c r="E93" s="222"/>
      <c r="F93" s="69" t="s">
        <v>89</v>
      </c>
      <c r="G93" s="80">
        <f t="shared" si="49"/>
        <v>0</v>
      </c>
      <c r="H93" s="24">
        <v>0</v>
      </c>
      <c r="I93" s="24">
        <v>0</v>
      </c>
      <c r="J93" s="24">
        <v>0</v>
      </c>
      <c r="K93" s="24">
        <v>0</v>
      </c>
      <c r="L93" s="24">
        <v>0</v>
      </c>
      <c r="M93" s="24">
        <v>0</v>
      </c>
      <c r="N93" s="24">
        <v>0</v>
      </c>
      <c r="O93" s="154"/>
      <c r="P93" s="274"/>
      <c r="Q93" s="160"/>
      <c r="R93" s="160"/>
      <c r="S93" s="160"/>
      <c r="T93" s="160"/>
      <c r="U93" s="160"/>
      <c r="V93" s="160"/>
      <c r="W93" s="119"/>
      <c r="X93" s="119"/>
      <c r="Y93" s="3"/>
      <c r="Z93" s="3"/>
    </row>
    <row r="94" spans="1:26" s="4" customFormat="1" ht="29.25" customHeight="1">
      <c r="A94" s="209"/>
      <c r="B94" s="211"/>
      <c r="C94" s="213"/>
      <c r="D94" s="213"/>
      <c r="E94" s="222"/>
      <c r="F94" s="69" t="s">
        <v>90</v>
      </c>
      <c r="G94" s="80">
        <f t="shared" si="49"/>
        <v>200994669</v>
      </c>
      <c r="H94" s="24">
        <v>29356471</v>
      </c>
      <c r="I94" s="24">
        <v>30846686</v>
      </c>
      <c r="J94" s="24">
        <v>32215363</v>
      </c>
      <c r="K94" s="24">
        <v>35610406</v>
      </c>
      <c r="L94" s="24">
        <v>40536524</v>
      </c>
      <c r="M94" s="24">
        <v>32429219</v>
      </c>
      <c r="N94" s="24">
        <v>32429219</v>
      </c>
      <c r="O94" s="155"/>
      <c r="P94" s="275"/>
      <c r="Q94" s="161"/>
      <c r="R94" s="161"/>
      <c r="S94" s="161"/>
      <c r="T94" s="161"/>
      <c r="U94" s="161"/>
      <c r="V94" s="161"/>
      <c r="W94" s="120"/>
      <c r="X94" s="120"/>
      <c r="Y94" s="3"/>
      <c r="Z94" s="3"/>
    </row>
    <row r="95" spans="1:26" s="4" customFormat="1" ht="29.25" customHeight="1">
      <c r="A95" s="209" t="s">
        <v>169</v>
      </c>
      <c r="B95" s="222" t="s">
        <v>59</v>
      </c>
      <c r="C95" s="213">
        <v>2020</v>
      </c>
      <c r="D95" s="213">
        <v>2026</v>
      </c>
      <c r="E95" s="211" t="s">
        <v>112</v>
      </c>
      <c r="F95" s="69" t="s">
        <v>1</v>
      </c>
      <c r="G95" s="80">
        <f t="shared" si="49"/>
        <v>804250.2</v>
      </c>
      <c r="H95" s="54">
        <f t="shared" ref="H95:M95" si="75">H96+H97</f>
        <v>804250.2</v>
      </c>
      <c r="I95" s="54">
        <f t="shared" si="75"/>
        <v>0</v>
      </c>
      <c r="J95" s="54">
        <f t="shared" si="75"/>
        <v>0</v>
      </c>
      <c r="K95" s="54">
        <f t="shared" si="75"/>
        <v>0</v>
      </c>
      <c r="L95" s="54">
        <f t="shared" si="75"/>
        <v>0</v>
      </c>
      <c r="M95" s="54">
        <f t="shared" si="75"/>
        <v>0</v>
      </c>
      <c r="N95" s="54">
        <f t="shared" ref="N95" si="76">N96+N97</f>
        <v>0</v>
      </c>
      <c r="O95" s="143" t="s">
        <v>77</v>
      </c>
      <c r="P95" s="121" t="s">
        <v>78</v>
      </c>
      <c r="Q95" s="121" t="s">
        <v>35</v>
      </c>
      <c r="R95" s="121">
        <v>0.03</v>
      </c>
      <c r="S95" s="121" t="s">
        <v>35</v>
      </c>
      <c r="T95" s="121" t="s">
        <v>35</v>
      </c>
      <c r="U95" s="121" t="s">
        <v>35</v>
      </c>
      <c r="V95" s="121" t="s">
        <v>35</v>
      </c>
      <c r="W95" s="121" t="s">
        <v>35</v>
      </c>
      <c r="X95" s="121" t="s">
        <v>35</v>
      </c>
      <c r="Y95" s="3"/>
      <c r="Z95" s="3"/>
    </row>
    <row r="96" spans="1:26" s="4" customFormat="1" ht="16.5" customHeight="1">
      <c r="A96" s="209"/>
      <c r="B96" s="222"/>
      <c r="C96" s="213"/>
      <c r="D96" s="213"/>
      <c r="E96" s="211"/>
      <c r="F96" s="69" t="s">
        <v>89</v>
      </c>
      <c r="G96" s="80">
        <f t="shared" si="49"/>
        <v>804250.2</v>
      </c>
      <c r="H96" s="55">
        <v>804250.2</v>
      </c>
      <c r="I96" s="55">
        <v>0</v>
      </c>
      <c r="J96" s="55">
        <v>0</v>
      </c>
      <c r="K96" s="55">
        <v>0</v>
      </c>
      <c r="L96" s="55">
        <v>0</v>
      </c>
      <c r="M96" s="55">
        <v>0</v>
      </c>
      <c r="N96" s="55">
        <v>0</v>
      </c>
      <c r="O96" s="144"/>
      <c r="P96" s="122"/>
      <c r="Q96" s="122"/>
      <c r="R96" s="122"/>
      <c r="S96" s="122"/>
      <c r="T96" s="122"/>
      <c r="U96" s="122"/>
      <c r="V96" s="122"/>
      <c r="W96" s="122"/>
      <c r="X96" s="122"/>
      <c r="Y96" s="3"/>
      <c r="Z96" s="3"/>
    </row>
    <row r="97" spans="1:26" s="4" customFormat="1" ht="46.5" customHeight="1">
      <c r="A97" s="209"/>
      <c r="B97" s="222"/>
      <c r="C97" s="213"/>
      <c r="D97" s="213"/>
      <c r="E97" s="211"/>
      <c r="F97" s="69" t="s">
        <v>90</v>
      </c>
      <c r="G97" s="80">
        <f t="shared" si="49"/>
        <v>0</v>
      </c>
      <c r="H97" s="55">
        <v>0</v>
      </c>
      <c r="I97" s="55"/>
      <c r="J97" s="55"/>
      <c r="K97" s="55"/>
      <c r="L97" s="55"/>
      <c r="M97" s="55"/>
      <c r="N97" s="55"/>
      <c r="O97" s="144"/>
      <c r="P97" s="123"/>
      <c r="Q97" s="123"/>
      <c r="R97" s="123"/>
      <c r="S97" s="123"/>
      <c r="T97" s="123"/>
      <c r="U97" s="123"/>
      <c r="V97" s="123"/>
      <c r="W97" s="123"/>
      <c r="X97" s="123"/>
      <c r="Y97" s="3"/>
      <c r="Z97" s="3"/>
    </row>
    <row r="98" spans="1:26" s="4" customFormat="1" ht="29.25" customHeight="1">
      <c r="A98" s="209" t="s">
        <v>170</v>
      </c>
      <c r="B98" s="222" t="s">
        <v>171</v>
      </c>
      <c r="C98" s="213">
        <v>2020</v>
      </c>
      <c r="D98" s="213">
        <v>2026</v>
      </c>
      <c r="E98" s="211" t="s">
        <v>112</v>
      </c>
      <c r="F98" s="69" t="s">
        <v>1</v>
      </c>
      <c r="G98" s="80">
        <f t="shared" ref="G98:G103" si="77">H98+I98+J98+K98+L98+M98</f>
        <v>2545484.84</v>
      </c>
      <c r="H98" s="54">
        <f t="shared" ref="H98:M98" si="78">H99+H100</f>
        <v>804250.2</v>
      </c>
      <c r="I98" s="54">
        <f t="shared" si="78"/>
        <v>0</v>
      </c>
      <c r="J98" s="54">
        <f t="shared" si="78"/>
        <v>1741234.64</v>
      </c>
      <c r="K98" s="54">
        <f t="shared" si="78"/>
        <v>0</v>
      </c>
      <c r="L98" s="54">
        <f t="shared" si="78"/>
        <v>0</v>
      </c>
      <c r="M98" s="54">
        <f t="shared" si="78"/>
        <v>0</v>
      </c>
      <c r="N98" s="54">
        <f t="shared" ref="N98" si="79">N99+N100</f>
        <v>0</v>
      </c>
      <c r="O98" s="144"/>
      <c r="P98" s="121" t="s">
        <v>78</v>
      </c>
      <c r="Q98" s="121" t="s">
        <v>35</v>
      </c>
      <c r="R98" s="121" t="s">
        <v>35</v>
      </c>
      <c r="S98" s="121" t="s">
        <v>35</v>
      </c>
      <c r="T98" s="121">
        <v>0.01</v>
      </c>
      <c r="U98" s="121">
        <v>0.01</v>
      </c>
      <c r="V98" s="121">
        <v>0.01</v>
      </c>
      <c r="W98" s="121">
        <v>0.01</v>
      </c>
      <c r="X98" s="121">
        <v>0.01</v>
      </c>
      <c r="Y98" s="3"/>
      <c r="Z98" s="3"/>
    </row>
    <row r="99" spans="1:26" s="4" customFormat="1" ht="16.5" customHeight="1">
      <c r="A99" s="209"/>
      <c r="B99" s="222"/>
      <c r="C99" s="213"/>
      <c r="D99" s="213"/>
      <c r="E99" s="211"/>
      <c r="F99" s="69" t="s">
        <v>89</v>
      </c>
      <c r="G99" s="80">
        <f t="shared" si="77"/>
        <v>2545484.84</v>
      </c>
      <c r="H99" s="55">
        <v>804250.2</v>
      </c>
      <c r="I99" s="55">
        <v>0</v>
      </c>
      <c r="J99" s="55">
        <v>1741234.64</v>
      </c>
      <c r="K99" s="55">
        <v>0</v>
      </c>
      <c r="L99" s="55">
        <v>0</v>
      </c>
      <c r="M99" s="55">
        <v>0</v>
      </c>
      <c r="N99" s="55">
        <v>0</v>
      </c>
      <c r="O99" s="144"/>
      <c r="P99" s="122"/>
      <c r="Q99" s="122"/>
      <c r="R99" s="122"/>
      <c r="S99" s="122"/>
      <c r="T99" s="122"/>
      <c r="U99" s="122"/>
      <c r="V99" s="122"/>
      <c r="W99" s="122"/>
      <c r="X99" s="122"/>
      <c r="Y99" s="3"/>
      <c r="Z99" s="3"/>
    </row>
    <row r="100" spans="1:26" s="4" customFormat="1" ht="160.5" customHeight="1">
      <c r="A100" s="209"/>
      <c r="B100" s="222"/>
      <c r="C100" s="213"/>
      <c r="D100" s="213"/>
      <c r="E100" s="211"/>
      <c r="F100" s="69" t="s">
        <v>90</v>
      </c>
      <c r="G100" s="80">
        <f t="shared" si="77"/>
        <v>0</v>
      </c>
      <c r="H100" s="55">
        <v>0</v>
      </c>
      <c r="I100" s="55"/>
      <c r="J100" s="55"/>
      <c r="K100" s="55"/>
      <c r="L100" s="55"/>
      <c r="M100" s="55"/>
      <c r="N100" s="55"/>
      <c r="O100" s="145"/>
      <c r="P100" s="123"/>
      <c r="Q100" s="123"/>
      <c r="R100" s="123"/>
      <c r="S100" s="123"/>
      <c r="T100" s="123"/>
      <c r="U100" s="123"/>
      <c r="V100" s="123"/>
      <c r="W100" s="123"/>
      <c r="X100" s="123"/>
      <c r="Y100" s="3"/>
      <c r="Z100" s="3"/>
    </row>
    <row r="101" spans="1:26" s="4" customFormat="1" ht="29.25" customHeight="1">
      <c r="A101" s="209" t="s">
        <v>197</v>
      </c>
      <c r="B101" s="222" t="s">
        <v>198</v>
      </c>
      <c r="C101" s="213">
        <v>2020</v>
      </c>
      <c r="D101" s="213">
        <v>2026</v>
      </c>
      <c r="E101" s="211" t="s">
        <v>112</v>
      </c>
      <c r="F101" s="69" t="s">
        <v>1</v>
      </c>
      <c r="G101" s="80">
        <f t="shared" si="77"/>
        <v>2606616</v>
      </c>
      <c r="H101" s="54">
        <f t="shared" ref="H101:M101" si="80">H102+H103</f>
        <v>0</v>
      </c>
      <c r="I101" s="54">
        <f t="shared" si="80"/>
        <v>0</v>
      </c>
      <c r="J101" s="54">
        <f t="shared" si="80"/>
        <v>0</v>
      </c>
      <c r="K101" s="54">
        <f t="shared" si="80"/>
        <v>2606616</v>
      </c>
      <c r="L101" s="54">
        <f t="shared" si="80"/>
        <v>0</v>
      </c>
      <c r="M101" s="54">
        <f t="shared" si="80"/>
        <v>0</v>
      </c>
      <c r="N101" s="54">
        <f t="shared" ref="N101" si="81">N102+N103</f>
        <v>0</v>
      </c>
      <c r="O101" s="143" t="s">
        <v>199</v>
      </c>
      <c r="P101" s="121" t="s">
        <v>78</v>
      </c>
      <c r="Q101" s="121" t="s">
        <v>35</v>
      </c>
      <c r="R101" s="121" t="s">
        <v>35</v>
      </c>
      <c r="S101" s="121" t="s">
        <v>35</v>
      </c>
      <c r="T101" s="121" t="s">
        <v>35</v>
      </c>
      <c r="U101" s="121">
        <v>100</v>
      </c>
      <c r="V101" s="121" t="s">
        <v>35</v>
      </c>
      <c r="W101" s="121" t="s">
        <v>35</v>
      </c>
      <c r="X101" s="121" t="s">
        <v>35</v>
      </c>
      <c r="Y101" s="3"/>
      <c r="Z101" s="3"/>
    </row>
    <row r="102" spans="1:26" s="4" customFormat="1" ht="16.5" customHeight="1">
      <c r="A102" s="209"/>
      <c r="B102" s="222"/>
      <c r="C102" s="213"/>
      <c r="D102" s="213"/>
      <c r="E102" s="211"/>
      <c r="F102" s="69" t="s">
        <v>89</v>
      </c>
      <c r="G102" s="80">
        <f t="shared" si="77"/>
        <v>2606616</v>
      </c>
      <c r="H102" s="55">
        <v>0</v>
      </c>
      <c r="I102" s="55">
        <v>0</v>
      </c>
      <c r="J102" s="55">
        <v>0</v>
      </c>
      <c r="K102" s="55">
        <v>2606616</v>
      </c>
      <c r="L102" s="55">
        <v>0</v>
      </c>
      <c r="M102" s="55">
        <v>0</v>
      </c>
      <c r="N102" s="55">
        <v>0</v>
      </c>
      <c r="O102" s="144"/>
      <c r="P102" s="122"/>
      <c r="Q102" s="122"/>
      <c r="R102" s="122"/>
      <c r="S102" s="122"/>
      <c r="T102" s="122"/>
      <c r="U102" s="122"/>
      <c r="V102" s="122"/>
      <c r="W102" s="122"/>
      <c r="X102" s="122"/>
      <c r="Y102" s="3"/>
      <c r="Z102" s="3"/>
    </row>
    <row r="103" spans="1:26" s="4" customFormat="1" ht="114.75" customHeight="1">
      <c r="A103" s="209"/>
      <c r="B103" s="222"/>
      <c r="C103" s="213"/>
      <c r="D103" s="213"/>
      <c r="E103" s="211"/>
      <c r="F103" s="69" t="s">
        <v>90</v>
      </c>
      <c r="G103" s="80">
        <f t="shared" si="77"/>
        <v>0</v>
      </c>
      <c r="H103" s="55">
        <v>0</v>
      </c>
      <c r="I103" s="55"/>
      <c r="J103" s="55"/>
      <c r="K103" s="55"/>
      <c r="L103" s="55"/>
      <c r="M103" s="55"/>
      <c r="N103" s="55"/>
      <c r="O103" s="145"/>
      <c r="P103" s="123"/>
      <c r="Q103" s="123"/>
      <c r="R103" s="123"/>
      <c r="S103" s="123"/>
      <c r="T103" s="123"/>
      <c r="U103" s="123"/>
      <c r="V103" s="123"/>
      <c r="W103" s="123"/>
      <c r="X103" s="123"/>
      <c r="Y103" s="3"/>
      <c r="Z103" s="3"/>
    </row>
    <row r="104" spans="1:26" s="4" customFormat="1" ht="12.75" customHeight="1">
      <c r="A104" s="222" t="s">
        <v>13</v>
      </c>
      <c r="B104" s="290"/>
      <c r="C104" s="213">
        <v>2020</v>
      </c>
      <c r="D104" s="213">
        <v>2026</v>
      </c>
      <c r="E104" s="261" t="s">
        <v>35</v>
      </c>
      <c r="F104" s="69" t="s">
        <v>1</v>
      </c>
      <c r="G104" s="80">
        <f t="shared" si="49"/>
        <v>262953269.97</v>
      </c>
      <c r="H104" s="24">
        <f t="shared" ref="H104:M104" si="82">H105+H106+H107</f>
        <v>37652631.310000002</v>
      </c>
      <c r="I104" s="24">
        <f t="shared" si="82"/>
        <v>39043944.32</v>
      </c>
      <c r="J104" s="24">
        <f t="shared" si="82"/>
        <v>43024818.299999997</v>
      </c>
      <c r="K104" s="24">
        <f t="shared" si="82"/>
        <v>49573981.460000001</v>
      </c>
      <c r="L104" s="24">
        <f t="shared" si="82"/>
        <v>51416251.43</v>
      </c>
      <c r="M104" s="24">
        <f t="shared" si="82"/>
        <v>42241643.149999999</v>
      </c>
      <c r="N104" s="24">
        <f t="shared" ref="N104" si="83">N105+N106+N107</f>
        <v>42661680.230000004</v>
      </c>
      <c r="O104" s="214" t="s">
        <v>35</v>
      </c>
      <c r="P104" s="124" t="s">
        <v>35</v>
      </c>
      <c r="Q104" s="124" t="s">
        <v>35</v>
      </c>
      <c r="R104" s="124" t="s">
        <v>35</v>
      </c>
      <c r="S104" s="124" t="s">
        <v>35</v>
      </c>
      <c r="T104" s="124" t="s">
        <v>35</v>
      </c>
      <c r="U104" s="124" t="s">
        <v>35</v>
      </c>
      <c r="V104" s="124" t="s">
        <v>35</v>
      </c>
      <c r="W104" s="124" t="s">
        <v>35</v>
      </c>
      <c r="X104" s="124" t="s">
        <v>35</v>
      </c>
      <c r="Y104" s="3"/>
      <c r="Z104" s="3"/>
    </row>
    <row r="105" spans="1:26" s="4" customFormat="1" ht="21.75" customHeight="1">
      <c r="A105" s="290"/>
      <c r="B105" s="290"/>
      <c r="C105" s="213"/>
      <c r="D105" s="213"/>
      <c r="E105" s="262"/>
      <c r="F105" s="69" t="s">
        <v>89</v>
      </c>
      <c r="G105" s="80">
        <f t="shared" si="49"/>
        <v>61928297.969999999</v>
      </c>
      <c r="H105" s="24">
        <f t="shared" ref="H105:M106" si="84">H78+H90</f>
        <v>8296160.3100000005</v>
      </c>
      <c r="I105" s="24">
        <f t="shared" si="84"/>
        <v>8197258.3200000003</v>
      </c>
      <c r="J105" s="24">
        <f t="shared" si="84"/>
        <v>10779152.300000001</v>
      </c>
      <c r="K105" s="24">
        <f t="shared" si="84"/>
        <v>13963575.460000001</v>
      </c>
      <c r="L105" s="24">
        <f t="shared" si="84"/>
        <v>10879727.43</v>
      </c>
      <c r="M105" s="24">
        <f t="shared" si="84"/>
        <v>9812424.1500000004</v>
      </c>
      <c r="N105" s="24">
        <f t="shared" ref="N105" si="85">N78+N90</f>
        <v>10232461.23</v>
      </c>
      <c r="O105" s="215"/>
      <c r="P105" s="125"/>
      <c r="Q105" s="125"/>
      <c r="R105" s="125"/>
      <c r="S105" s="125"/>
      <c r="T105" s="125"/>
      <c r="U105" s="125"/>
      <c r="V105" s="125"/>
      <c r="W105" s="125"/>
      <c r="X105" s="125"/>
      <c r="Y105" s="3"/>
      <c r="Z105" s="3"/>
    </row>
    <row r="106" spans="1:26" s="4" customFormat="1" ht="18" customHeight="1">
      <c r="A106" s="290"/>
      <c r="B106" s="290"/>
      <c r="C106" s="213"/>
      <c r="D106" s="213"/>
      <c r="E106" s="262"/>
      <c r="F106" s="69" t="s">
        <v>90</v>
      </c>
      <c r="G106" s="80">
        <f t="shared" si="49"/>
        <v>201024972</v>
      </c>
      <c r="H106" s="24">
        <f t="shared" si="84"/>
        <v>29356471</v>
      </c>
      <c r="I106" s="24">
        <f t="shared" si="84"/>
        <v>30846686</v>
      </c>
      <c r="J106" s="24">
        <f t="shared" si="84"/>
        <v>32245666</v>
      </c>
      <c r="K106" s="24">
        <f t="shared" si="84"/>
        <v>35610406</v>
      </c>
      <c r="L106" s="24">
        <f t="shared" si="84"/>
        <v>40536524</v>
      </c>
      <c r="M106" s="24">
        <f t="shared" si="84"/>
        <v>32429219</v>
      </c>
      <c r="N106" s="24">
        <f t="shared" ref="N106" si="86">N79+N91</f>
        <v>32429219</v>
      </c>
      <c r="O106" s="215"/>
      <c r="P106" s="125"/>
      <c r="Q106" s="125"/>
      <c r="R106" s="125"/>
      <c r="S106" s="125"/>
      <c r="T106" s="125"/>
      <c r="U106" s="125"/>
      <c r="V106" s="125"/>
      <c r="W106" s="125"/>
      <c r="X106" s="125"/>
      <c r="Y106" s="3"/>
      <c r="Z106" s="3"/>
    </row>
    <row r="107" spans="1:26" s="4" customFormat="1" ht="20.25" customHeight="1">
      <c r="A107" s="290"/>
      <c r="B107" s="290"/>
      <c r="C107" s="185"/>
      <c r="D107" s="185"/>
      <c r="E107" s="262"/>
      <c r="F107" s="69" t="s">
        <v>95</v>
      </c>
      <c r="G107" s="24">
        <v>0</v>
      </c>
      <c r="H107" s="24">
        <v>0</v>
      </c>
      <c r="I107" s="24">
        <v>0</v>
      </c>
      <c r="J107" s="24">
        <v>0</v>
      </c>
      <c r="K107" s="24">
        <v>0</v>
      </c>
      <c r="L107" s="24">
        <v>0</v>
      </c>
      <c r="M107" s="24">
        <v>0</v>
      </c>
      <c r="N107" s="24">
        <v>0</v>
      </c>
      <c r="O107" s="216"/>
      <c r="P107" s="126"/>
      <c r="Q107" s="126"/>
      <c r="R107" s="126"/>
      <c r="S107" s="126"/>
      <c r="T107" s="126"/>
      <c r="U107" s="126"/>
      <c r="V107" s="126"/>
      <c r="W107" s="126"/>
      <c r="X107" s="126"/>
      <c r="Y107" s="3"/>
      <c r="Z107" s="3"/>
    </row>
    <row r="108" spans="1:26" s="6" customFormat="1" ht="13.5" customHeight="1">
      <c r="A108" s="260" t="s">
        <v>166</v>
      </c>
      <c r="B108" s="260"/>
      <c r="C108" s="260"/>
      <c r="D108" s="260"/>
      <c r="E108" s="260"/>
      <c r="F108" s="260"/>
      <c r="G108" s="260"/>
      <c r="H108" s="260"/>
      <c r="I108" s="260"/>
      <c r="J108" s="260"/>
      <c r="K108" s="260"/>
      <c r="L108" s="260"/>
      <c r="M108" s="260"/>
      <c r="N108" s="260"/>
      <c r="O108" s="260"/>
      <c r="P108" s="260"/>
      <c r="Q108" s="260"/>
      <c r="R108" s="260"/>
      <c r="S108" s="260"/>
      <c r="T108" s="260"/>
      <c r="U108" s="25"/>
      <c r="V108" s="25"/>
      <c r="W108" s="25"/>
      <c r="X108" s="25"/>
      <c r="Y108" s="5"/>
      <c r="Z108" s="5"/>
    </row>
    <row r="109" spans="1:26" s="8" customFormat="1" ht="13.5" customHeight="1">
      <c r="A109" s="263" t="s">
        <v>113</v>
      </c>
      <c r="B109" s="264"/>
      <c r="C109" s="164">
        <v>2020</v>
      </c>
      <c r="D109" s="164">
        <v>2026</v>
      </c>
      <c r="E109" s="164" t="s">
        <v>35</v>
      </c>
      <c r="F109" s="164" t="s">
        <v>35</v>
      </c>
      <c r="G109" s="165" t="s">
        <v>35</v>
      </c>
      <c r="H109" s="165" t="s">
        <v>35</v>
      </c>
      <c r="I109" s="165" t="s">
        <v>35</v>
      </c>
      <c r="J109" s="165" t="s">
        <v>35</v>
      </c>
      <c r="K109" s="165" t="s">
        <v>35</v>
      </c>
      <c r="L109" s="165" t="s">
        <v>35</v>
      </c>
      <c r="M109" s="165" t="s">
        <v>35</v>
      </c>
      <c r="N109" s="165" t="s">
        <v>35</v>
      </c>
      <c r="O109" s="106" t="s">
        <v>35</v>
      </c>
      <c r="P109" s="106" t="s">
        <v>35</v>
      </c>
      <c r="Q109" s="106" t="s">
        <v>35</v>
      </c>
      <c r="R109" s="106" t="s">
        <v>35</v>
      </c>
      <c r="S109" s="106" t="s">
        <v>35</v>
      </c>
      <c r="T109" s="106" t="s">
        <v>35</v>
      </c>
      <c r="U109" s="106" t="s">
        <v>35</v>
      </c>
      <c r="V109" s="106" t="s">
        <v>35</v>
      </c>
      <c r="W109" s="106" t="s">
        <v>35</v>
      </c>
      <c r="X109" s="106" t="s">
        <v>35</v>
      </c>
      <c r="Y109" s="7"/>
      <c r="Z109" s="7"/>
    </row>
    <row r="110" spans="1:26" s="8" customFormat="1">
      <c r="A110" s="265"/>
      <c r="B110" s="264"/>
      <c r="C110" s="162"/>
      <c r="D110" s="162"/>
      <c r="E110" s="162"/>
      <c r="F110" s="162"/>
      <c r="G110" s="139"/>
      <c r="H110" s="139"/>
      <c r="I110" s="139"/>
      <c r="J110" s="139"/>
      <c r="K110" s="139"/>
      <c r="L110" s="139"/>
      <c r="M110" s="139"/>
      <c r="N110" s="139"/>
      <c r="O110" s="107"/>
      <c r="P110" s="107"/>
      <c r="Q110" s="107"/>
      <c r="R110" s="107"/>
      <c r="S110" s="107"/>
      <c r="T110" s="107"/>
      <c r="U110" s="107"/>
      <c r="V110" s="107"/>
      <c r="W110" s="107"/>
      <c r="X110" s="107"/>
      <c r="Y110" s="7"/>
      <c r="Z110" s="7"/>
    </row>
    <row r="111" spans="1:26" s="8" customFormat="1" ht="13.5" customHeight="1">
      <c r="A111" s="265"/>
      <c r="B111" s="264"/>
      <c r="C111" s="162"/>
      <c r="D111" s="162"/>
      <c r="E111" s="162"/>
      <c r="F111" s="162"/>
      <c r="G111" s="139"/>
      <c r="H111" s="139"/>
      <c r="I111" s="139"/>
      <c r="J111" s="139"/>
      <c r="K111" s="139"/>
      <c r="L111" s="139"/>
      <c r="M111" s="139"/>
      <c r="N111" s="139"/>
      <c r="O111" s="107"/>
      <c r="P111" s="107"/>
      <c r="Q111" s="107"/>
      <c r="R111" s="107"/>
      <c r="S111" s="107"/>
      <c r="T111" s="107"/>
      <c r="U111" s="107"/>
      <c r="V111" s="107"/>
      <c r="W111" s="107"/>
      <c r="X111" s="107"/>
      <c r="Y111" s="7"/>
      <c r="Z111" s="7"/>
    </row>
    <row r="112" spans="1:26" s="8" customFormat="1">
      <c r="A112" s="265"/>
      <c r="B112" s="264"/>
      <c r="C112" s="162"/>
      <c r="D112" s="162"/>
      <c r="E112" s="162"/>
      <c r="F112" s="162"/>
      <c r="G112" s="139"/>
      <c r="H112" s="139"/>
      <c r="I112" s="139"/>
      <c r="J112" s="139"/>
      <c r="K112" s="139"/>
      <c r="L112" s="139"/>
      <c r="M112" s="139"/>
      <c r="N112" s="139"/>
      <c r="O112" s="107"/>
      <c r="P112" s="107"/>
      <c r="Q112" s="107"/>
      <c r="R112" s="107"/>
      <c r="S112" s="107"/>
      <c r="T112" s="107"/>
      <c r="U112" s="107"/>
      <c r="V112" s="107"/>
      <c r="W112" s="107"/>
      <c r="X112" s="107"/>
      <c r="Y112" s="7"/>
      <c r="Z112" s="7"/>
    </row>
    <row r="113" spans="1:26" s="8" customFormat="1" ht="6" customHeight="1">
      <c r="A113" s="266"/>
      <c r="B113" s="267"/>
      <c r="C113" s="162"/>
      <c r="D113" s="162"/>
      <c r="E113" s="162"/>
      <c r="F113" s="162"/>
      <c r="G113" s="139"/>
      <c r="H113" s="139"/>
      <c r="I113" s="139"/>
      <c r="J113" s="139"/>
      <c r="K113" s="139"/>
      <c r="L113" s="139"/>
      <c r="M113" s="139"/>
      <c r="N113" s="139"/>
      <c r="O113" s="107"/>
      <c r="P113" s="107"/>
      <c r="Q113" s="107"/>
      <c r="R113" s="107"/>
      <c r="S113" s="107"/>
      <c r="T113" s="107"/>
      <c r="U113" s="107"/>
      <c r="V113" s="107"/>
      <c r="W113" s="107"/>
      <c r="X113" s="107"/>
      <c r="Y113" s="7"/>
      <c r="Z113" s="7"/>
    </row>
    <row r="114" spans="1:26" s="8" customFormat="1" ht="22.5" customHeight="1">
      <c r="A114" s="162">
        <v>1</v>
      </c>
      <c r="B114" s="300" t="s">
        <v>61</v>
      </c>
      <c r="C114" s="162">
        <v>2020</v>
      </c>
      <c r="D114" s="162">
        <v>2026</v>
      </c>
      <c r="E114" s="152" t="s">
        <v>114</v>
      </c>
      <c r="F114" s="163" t="s">
        <v>33</v>
      </c>
      <c r="G114" s="127">
        <f>H114+I114+J114+K114+L114+M114</f>
        <v>38832421.790000007</v>
      </c>
      <c r="H114" s="127">
        <f t="shared" ref="H114:M114" si="87">H119+H120</f>
        <v>7504415.9000000004</v>
      </c>
      <c r="I114" s="127">
        <f t="shared" si="87"/>
        <v>4785854.47</v>
      </c>
      <c r="J114" s="127">
        <f t="shared" si="87"/>
        <v>6233837.6900000004</v>
      </c>
      <c r="K114" s="127">
        <f t="shared" si="87"/>
        <v>7869563.7300000004</v>
      </c>
      <c r="L114" s="127">
        <f t="shared" si="87"/>
        <v>6344375</v>
      </c>
      <c r="M114" s="127">
        <f t="shared" si="87"/>
        <v>6094375</v>
      </c>
      <c r="N114" s="127">
        <f t="shared" ref="N114" si="88">N119+N120</f>
        <v>6144375</v>
      </c>
      <c r="O114" s="156" t="s">
        <v>35</v>
      </c>
      <c r="P114" s="108" t="s">
        <v>35</v>
      </c>
      <c r="Q114" s="108" t="s">
        <v>35</v>
      </c>
      <c r="R114" s="108" t="s">
        <v>35</v>
      </c>
      <c r="S114" s="108" t="s">
        <v>35</v>
      </c>
      <c r="T114" s="108" t="s">
        <v>35</v>
      </c>
      <c r="U114" s="108" t="s">
        <v>35</v>
      </c>
      <c r="V114" s="108" t="s">
        <v>35</v>
      </c>
      <c r="W114" s="108" t="s">
        <v>35</v>
      </c>
      <c r="X114" s="108" t="s">
        <v>35</v>
      </c>
      <c r="Y114" s="7"/>
      <c r="Z114" s="7"/>
    </row>
    <row r="115" spans="1:26" s="8" customFormat="1" ht="12.75" customHeight="1">
      <c r="A115" s="162"/>
      <c r="B115" s="301"/>
      <c r="C115" s="162"/>
      <c r="D115" s="162"/>
      <c r="E115" s="152"/>
      <c r="F115" s="163"/>
      <c r="G115" s="127"/>
      <c r="H115" s="127"/>
      <c r="I115" s="127"/>
      <c r="J115" s="127"/>
      <c r="K115" s="127"/>
      <c r="L115" s="127"/>
      <c r="M115" s="127"/>
      <c r="N115" s="127"/>
      <c r="O115" s="157"/>
      <c r="P115" s="111"/>
      <c r="Q115" s="111"/>
      <c r="R115" s="111"/>
      <c r="S115" s="111"/>
      <c r="T115" s="111"/>
      <c r="U115" s="111"/>
      <c r="V115" s="111"/>
      <c r="W115" s="111"/>
      <c r="X115" s="111"/>
      <c r="Y115" s="7"/>
      <c r="Z115" s="7"/>
    </row>
    <row r="116" spans="1:26" s="8" customFormat="1" ht="12.75" customHeight="1">
      <c r="A116" s="162"/>
      <c r="B116" s="301"/>
      <c r="C116" s="162"/>
      <c r="D116" s="162"/>
      <c r="E116" s="152"/>
      <c r="F116" s="163"/>
      <c r="G116" s="127"/>
      <c r="H116" s="127"/>
      <c r="I116" s="127"/>
      <c r="J116" s="127"/>
      <c r="K116" s="127"/>
      <c r="L116" s="127"/>
      <c r="M116" s="127"/>
      <c r="N116" s="127"/>
      <c r="O116" s="157"/>
      <c r="P116" s="111"/>
      <c r="Q116" s="111"/>
      <c r="R116" s="111"/>
      <c r="S116" s="111"/>
      <c r="T116" s="111"/>
      <c r="U116" s="111"/>
      <c r="V116" s="111"/>
      <c r="W116" s="111"/>
      <c r="X116" s="111"/>
      <c r="Y116" s="7"/>
      <c r="Z116" s="7"/>
    </row>
    <row r="117" spans="1:26" s="8" customFormat="1" ht="0.75" customHeight="1">
      <c r="A117" s="162"/>
      <c r="B117" s="301"/>
      <c r="C117" s="162"/>
      <c r="D117" s="162"/>
      <c r="E117" s="162"/>
      <c r="F117" s="163"/>
      <c r="G117" s="127"/>
      <c r="H117" s="127"/>
      <c r="I117" s="127"/>
      <c r="J117" s="127"/>
      <c r="K117" s="127"/>
      <c r="L117" s="127"/>
      <c r="M117" s="127"/>
      <c r="N117" s="127"/>
      <c r="O117" s="157"/>
      <c r="P117" s="111"/>
      <c r="Q117" s="111"/>
      <c r="R117" s="111"/>
      <c r="S117" s="111"/>
      <c r="T117" s="111"/>
      <c r="U117" s="111"/>
      <c r="V117" s="111"/>
      <c r="W117" s="111"/>
      <c r="X117" s="111"/>
      <c r="Y117" s="7"/>
      <c r="Z117" s="7"/>
    </row>
    <row r="118" spans="1:26" s="8" customFormat="1" ht="12.75" hidden="1" customHeight="1">
      <c r="A118" s="162"/>
      <c r="B118" s="301"/>
      <c r="C118" s="162"/>
      <c r="D118" s="162"/>
      <c r="E118" s="162"/>
      <c r="F118" s="163"/>
      <c r="G118" s="127"/>
      <c r="H118" s="127"/>
      <c r="I118" s="127"/>
      <c r="J118" s="127"/>
      <c r="K118" s="127"/>
      <c r="L118" s="127"/>
      <c r="M118" s="127"/>
      <c r="N118" s="127"/>
      <c r="O118" s="157"/>
      <c r="P118" s="111"/>
      <c r="Q118" s="111"/>
      <c r="R118" s="111"/>
      <c r="S118" s="111"/>
      <c r="T118" s="111"/>
      <c r="U118" s="111"/>
      <c r="V118" s="111"/>
      <c r="W118" s="111"/>
      <c r="X118" s="111"/>
      <c r="Y118" s="7"/>
      <c r="Z118" s="7"/>
    </row>
    <row r="119" spans="1:26" s="8" customFormat="1">
      <c r="A119" s="162"/>
      <c r="B119" s="301"/>
      <c r="C119" s="162"/>
      <c r="D119" s="162"/>
      <c r="E119" s="162"/>
      <c r="F119" s="71" t="s">
        <v>89</v>
      </c>
      <c r="G119" s="68">
        <f>SUM(H119:M119)</f>
        <v>38832421.790000007</v>
      </c>
      <c r="H119" s="68">
        <f t="shared" ref="H119:M120" si="89">H122</f>
        <v>7504415.9000000004</v>
      </c>
      <c r="I119" s="68">
        <f t="shared" si="89"/>
        <v>4785854.47</v>
      </c>
      <c r="J119" s="68">
        <f t="shared" si="89"/>
        <v>6233837.6900000004</v>
      </c>
      <c r="K119" s="68">
        <f t="shared" si="89"/>
        <v>7869563.7300000004</v>
      </c>
      <c r="L119" s="68">
        <f t="shared" si="89"/>
        <v>6344375</v>
      </c>
      <c r="M119" s="68">
        <f t="shared" si="89"/>
        <v>6094375</v>
      </c>
      <c r="N119" s="68">
        <f t="shared" ref="N119" si="90">N122</f>
        <v>6144375</v>
      </c>
      <c r="O119" s="157"/>
      <c r="P119" s="111"/>
      <c r="Q119" s="111"/>
      <c r="R119" s="111"/>
      <c r="S119" s="111"/>
      <c r="T119" s="111"/>
      <c r="U119" s="111"/>
      <c r="V119" s="111"/>
      <c r="W119" s="111"/>
      <c r="X119" s="111"/>
      <c r="Y119" s="7"/>
      <c r="Z119" s="7"/>
    </row>
    <row r="120" spans="1:26" s="8" customFormat="1" ht="31.5" customHeight="1">
      <c r="A120" s="162"/>
      <c r="B120" s="302"/>
      <c r="C120" s="162"/>
      <c r="D120" s="162"/>
      <c r="E120" s="162"/>
      <c r="F120" s="13" t="s">
        <v>90</v>
      </c>
      <c r="G120" s="68">
        <f>SUM(H120:M120)</f>
        <v>0</v>
      </c>
      <c r="H120" s="68">
        <f t="shared" si="89"/>
        <v>0</v>
      </c>
      <c r="I120" s="68">
        <f t="shared" si="89"/>
        <v>0</v>
      </c>
      <c r="J120" s="68">
        <f t="shared" si="89"/>
        <v>0</v>
      </c>
      <c r="K120" s="68">
        <f t="shared" si="89"/>
        <v>0</v>
      </c>
      <c r="L120" s="68">
        <f t="shared" si="89"/>
        <v>0</v>
      </c>
      <c r="M120" s="68">
        <f t="shared" si="89"/>
        <v>0</v>
      </c>
      <c r="N120" s="68">
        <f t="shared" ref="N120" si="91">N123</f>
        <v>0</v>
      </c>
      <c r="O120" s="158"/>
      <c r="P120" s="112"/>
      <c r="Q120" s="112"/>
      <c r="R120" s="112"/>
      <c r="S120" s="112"/>
      <c r="T120" s="112"/>
      <c r="U120" s="112"/>
      <c r="V120" s="112"/>
      <c r="W120" s="112"/>
      <c r="X120" s="112"/>
      <c r="Y120" s="7"/>
      <c r="Z120" s="7"/>
    </row>
    <row r="121" spans="1:26" s="8" customFormat="1" ht="12.75" customHeight="1">
      <c r="A121" s="199" t="s">
        <v>2</v>
      </c>
      <c r="B121" s="288" t="s">
        <v>52</v>
      </c>
      <c r="C121" s="162">
        <v>2020</v>
      </c>
      <c r="D121" s="162">
        <v>2026</v>
      </c>
      <c r="E121" s="152" t="s">
        <v>114</v>
      </c>
      <c r="F121" s="71" t="s">
        <v>33</v>
      </c>
      <c r="G121" s="68">
        <f>H121+I121+J121+K121+L121+M121</f>
        <v>38832421.790000007</v>
      </c>
      <c r="H121" s="68">
        <f t="shared" ref="H121:M121" si="92">H122+H123</f>
        <v>7504415.9000000004</v>
      </c>
      <c r="I121" s="68">
        <f t="shared" si="92"/>
        <v>4785854.47</v>
      </c>
      <c r="J121" s="68">
        <f t="shared" si="92"/>
        <v>6233837.6900000004</v>
      </c>
      <c r="K121" s="68">
        <f t="shared" si="92"/>
        <v>7869563.7300000004</v>
      </c>
      <c r="L121" s="68">
        <f t="shared" si="92"/>
        <v>6344375</v>
      </c>
      <c r="M121" s="68">
        <f t="shared" si="92"/>
        <v>6094375</v>
      </c>
      <c r="N121" s="68">
        <f t="shared" ref="N121" si="93">N122+N123</f>
        <v>6144375</v>
      </c>
      <c r="O121" s="156" t="s">
        <v>35</v>
      </c>
      <c r="P121" s="108" t="s">
        <v>35</v>
      </c>
      <c r="Q121" s="108" t="s">
        <v>35</v>
      </c>
      <c r="R121" s="108" t="s">
        <v>35</v>
      </c>
      <c r="S121" s="108" t="s">
        <v>35</v>
      </c>
      <c r="T121" s="108" t="s">
        <v>35</v>
      </c>
      <c r="U121" s="108" t="s">
        <v>35</v>
      </c>
      <c r="V121" s="108" t="s">
        <v>35</v>
      </c>
      <c r="W121" s="108" t="s">
        <v>35</v>
      </c>
      <c r="X121" s="108" t="s">
        <v>35</v>
      </c>
      <c r="Y121" s="7"/>
      <c r="Z121" s="7"/>
    </row>
    <row r="122" spans="1:26" s="8" customFormat="1">
      <c r="A122" s="199"/>
      <c r="B122" s="288"/>
      <c r="C122" s="162"/>
      <c r="D122" s="162"/>
      <c r="E122" s="152"/>
      <c r="F122" s="71" t="s">
        <v>89</v>
      </c>
      <c r="G122" s="68">
        <f t="shared" ref="G122:G133" si="94">SUM(H122:M122)</f>
        <v>38832421.790000007</v>
      </c>
      <c r="H122" s="68">
        <f t="shared" ref="H122:M123" si="95">H125+H128+H131+H134+H143+H137+H140+H146</f>
        <v>7504415.9000000004</v>
      </c>
      <c r="I122" s="68">
        <f>I125+I128+I131+I134+I143+I137+I140+I146+I148</f>
        <v>4785854.47</v>
      </c>
      <c r="J122" s="68">
        <f t="shared" si="95"/>
        <v>6233837.6900000004</v>
      </c>
      <c r="K122" s="68">
        <f>K125+K128+K131+K134+K143+K137+K140+K146</f>
        <v>7869563.7300000004</v>
      </c>
      <c r="L122" s="68">
        <f t="shared" ref="L122:M122" si="96">L125+L128+L131+L134+L143+L137+L140+L146</f>
        <v>6344375</v>
      </c>
      <c r="M122" s="68">
        <f t="shared" si="96"/>
        <v>6094375</v>
      </c>
      <c r="N122" s="68">
        <f t="shared" ref="N122" si="97">N125+N128+N131+N134+N143+N137+N140+N146</f>
        <v>6144375</v>
      </c>
      <c r="O122" s="144"/>
      <c r="P122" s="113"/>
      <c r="Q122" s="113"/>
      <c r="R122" s="113"/>
      <c r="S122" s="113"/>
      <c r="T122" s="113"/>
      <c r="U122" s="113"/>
      <c r="V122" s="113"/>
      <c r="W122" s="113"/>
      <c r="X122" s="113"/>
      <c r="Y122" s="7"/>
      <c r="Z122" s="7"/>
    </row>
    <row r="123" spans="1:26" s="8" customFormat="1" ht="60.75" customHeight="1">
      <c r="A123" s="199"/>
      <c r="B123" s="288"/>
      <c r="C123" s="162"/>
      <c r="D123" s="162"/>
      <c r="E123" s="152"/>
      <c r="F123" s="71" t="s">
        <v>90</v>
      </c>
      <c r="G123" s="68">
        <f t="shared" si="94"/>
        <v>0</v>
      </c>
      <c r="H123" s="68">
        <f t="shared" si="95"/>
        <v>0</v>
      </c>
      <c r="I123" s="68">
        <f t="shared" si="95"/>
        <v>0</v>
      </c>
      <c r="J123" s="68">
        <f t="shared" si="95"/>
        <v>0</v>
      </c>
      <c r="K123" s="68">
        <f t="shared" si="95"/>
        <v>0</v>
      </c>
      <c r="L123" s="68">
        <f t="shared" si="95"/>
        <v>0</v>
      </c>
      <c r="M123" s="68">
        <f t="shared" si="95"/>
        <v>0</v>
      </c>
      <c r="N123" s="68">
        <f t="shared" ref="N123" si="98">N126+N129+N132+N135+N144+N138+N141+N147</f>
        <v>0</v>
      </c>
      <c r="O123" s="144"/>
      <c r="P123" s="113"/>
      <c r="Q123" s="113"/>
      <c r="R123" s="113"/>
      <c r="S123" s="113"/>
      <c r="T123" s="113"/>
      <c r="U123" s="113"/>
      <c r="V123" s="113"/>
      <c r="W123" s="113"/>
      <c r="X123" s="113"/>
      <c r="Y123" s="7"/>
      <c r="Z123" s="7"/>
    </row>
    <row r="124" spans="1:26" s="8" customFormat="1" ht="13.5" customHeight="1">
      <c r="A124" s="199" t="s">
        <v>3</v>
      </c>
      <c r="B124" s="152" t="s">
        <v>53</v>
      </c>
      <c r="C124" s="162">
        <v>2020</v>
      </c>
      <c r="D124" s="162">
        <v>2026</v>
      </c>
      <c r="E124" s="152" t="s">
        <v>114</v>
      </c>
      <c r="F124" s="71" t="s">
        <v>33</v>
      </c>
      <c r="G124" s="68">
        <f t="shared" si="94"/>
        <v>455358.73</v>
      </c>
      <c r="H124" s="68">
        <f t="shared" ref="H124:M124" si="99">H125+H126</f>
        <v>75000</v>
      </c>
      <c r="I124" s="68">
        <f t="shared" si="99"/>
        <v>49500</v>
      </c>
      <c r="J124" s="68">
        <f t="shared" si="99"/>
        <v>260858.73</v>
      </c>
      <c r="K124" s="68">
        <f t="shared" si="99"/>
        <v>20000</v>
      </c>
      <c r="L124" s="68">
        <f t="shared" si="99"/>
        <v>50000</v>
      </c>
      <c r="M124" s="68">
        <f t="shared" si="99"/>
        <v>0</v>
      </c>
      <c r="N124" s="68">
        <f t="shared" ref="N124" si="100">N125+N126</f>
        <v>50000</v>
      </c>
      <c r="O124" s="153" t="s">
        <v>79</v>
      </c>
      <c r="P124" s="150" t="s">
        <v>71</v>
      </c>
      <c r="Q124" s="150" t="s">
        <v>35</v>
      </c>
      <c r="R124" s="105">
        <v>6</v>
      </c>
      <c r="S124" s="105">
        <v>2</v>
      </c>
      <c r="T124" s="105">
        <v>2</v>
      </c>
      <c r="U124" s="105">
        <v>2</v>
      </c>
      <c r="V124" s="105">
        <v>2</v>
      </c>
      <c r="W124" s="105">
        <v>2</v>
      </c>
      <c r="X124" s="105">
        <v>2</v>
      </c>
      <c r="Y124" s="7"/>
      <c r="Z124" s="7"/>
    </row>
    <row r="125" spans="1:26" s="8" customFormat="1">
      <c r="A125" s="199"/>
      <c r="B125" s="152"/>
      <c r="C125" s="162"/>
      <c r="D125" s="162"/>
      <c r="E125" s="152"/>
      <c r="F125" s="71" t="s">
        <v>89</v>
      </c>
      <c r="G125" s="68">
        <f t="shared" si="94"/>
        <v>455358.73</v>
      </c>
      <c r="H125" s="68">
        <v>75000</v>
      </c>
      <c r="I125" s="68">
        <v>49500</v>
      </c>
      <c r="J125" s="68">
        <v>260858.73</v>
      </c>
      <c r="K125" s="68">
        <v>20000</v>
      </c>
      <c r="L125" s="68">
        <v>50000</v>
      </c>
      <c r="M125" s="81">
        <v>0</v>
      </c>
      <c r="N125" s="81">
        <v>50000</v>
      </c>
      <c r="O125" s="154"/>
      <c r="P125" s="150"/>
      <c r="Q125" s="150"/>
      <c r="R125" s="105"/>
      <c r="S125" s="105"/>
      <c r="T125" s="105"/>
      <c r="U125" s="105"/>
      <c r="V125" s="105"/>
      <c r="W125" s="105"/>
      <c r="X125" s="105"/>
      <c r="Y125" s="7"/>
      <c r="Z125" s="7"/>
    </row>
    <row r="126" spans="1:26" s="8" customFormat="1" ht="53.25" customHeight="1">
      <c r="A126" s="199"/>
      <c r="B126" s="152"/>
      <c r="C126" s="162"/>
      <c r="D126" s="162"/>
      <c r="E126" s="152"/>
      <c r="F126" s="71" t="s">
        <v>90</v>
      </c>
      <c r="G126" s="68">
        <f t="shared" si="94"/>
        <v>0</v>
      </c>
      <c r="H126" s="68">
        <v>0</v>
      </c>
      <c r="I126" s="68">
        <v>0</v>
      </c>
      <c r="J126" s="68">
        <v>0</v>
      </c>
      <c r="K126" s="68">
        <v>0</v>
      </c>
      <c r="L126" s="68">
        <v>0</v>
      </c>
      <c r="M126" s="81">
        <v>0</v>
      </c>
      <c r="N126" s="81">
        <v>0</v>
      </c>
      <c r="O126" s="155"/>
      <c r="P126" s="150"/>
      <c r="Q126" s="150"/>
      <c r="R126" s="105"/>
      <c r="S126" s="105"/>
      <c r="T126" s="105"/>
      <c r="U126" s="105"/>
      <c r="V126" s="105"/>
      <c r="W126" s="105"/>
      <c r="X126" s="105"/>
      <c r="Y126" s="7"/>
      <c r="Z126" s="7"/>
    </row>
    <row r="127" spans="1:26" s="8" customFormat="1" ht="13.5" customHeight="1">
      <c r="A127" s="199" t="s">
        <v>4</v>
      </c>
      <c r="B127" s="152" t="s">
        <v>54</v>
      </c>
      <c r="C127" s="162">
        <v>2020</v>
      </c>
      <c r="D127" s="162">
        <v>2026</v>
      </c>
      <c r="E127" s="152" t="s">
        <v>114</v>
      </c>
      <c r="F127" s="71" t="s">
        <v>33</v>
      </c>
      <c r="G127" s="68">
        <f t="shared" si="94"/>
        <v>717368.51</v>
      </c>
      <c r="H127" s="68">
        <f t="shared" ref="H127:M127" si="101">H128+H129</f>
        <v>55978.57</v>
      </c>
      <c r="I127" s="68">
        <f t="shared" si="101"/>
        <v>209292</v>
      </c>
      <c r="J127" s="68">
        <f t="shared" si="101"/>
        <v>178200</v>
      </c>
      <c r="K127" s="68">
        <f t="shared" si="101"/>
        <v>173900</v>
      </c>
      <c r="L127" s="68">
        <f t="shared" si="101"/>
        <v>49998.97</v>
      </c>
      <c r="M127" s="68">
        <f t="shared" si="101"/>
        <v>49998.97</v>
      </c>
      <c r="N127" s="68">
        <f t="shared" ref="N127" si="102">N128+N129</f>
        <v>49998.97</v>
      </c>
      <c r="O127" s="153" t="s">
        <v>80</v>
      </c>
      <c r="P127" s="150" t="s">
        <v>71</v>
      </c>
      <c r="Q127" s="150" t="s">
        <v>35</v>
      </c>
      <c r="R127" s="105">
        <v>40</v>
      </c>
      <c r="S127" s="105">
        <v>40</v>
      </c>
      <c r="T127" s="105">
        <v>40</v>
      </c>
      <c r="U127" s="105">
        <v>40</v>
      </c>
      <c r="V127" s="105">
        <v>40</v>
      </c>
      <c r="W127" s="105">
        <v>40</v>
      </c>
      <c r="X127" s="105">
        <v>40</v>
      </c>
      <c r="Y127" s="7"/>
      <c r="Z127" s="7"/>
    </row>
    <row r="128" spans="1:26" s="8" customFormat="1">
      <c r="A128" s="199"/>
      <c r="B128" s="152"/>
      <c r="C128" s="162"/>
      <c r="D128" s="162"/>
      <c r="E128" s="152"/>
      <c r="F128" s="71" t="s">
        <v>89</v>
      </c>
      <c r="G128" s="68">
        <f t="shared" si="94"/>
        <v>717368.51</v>
      </c>
      <c r="H128" s="68">
        <v>55978.57</v>
      </c>
      <c r="I128" s="68">
        <v>209292</v>
      </c>
      <c r="J128" s="68">
        <v>178200</v>
      </c>
      <c r="K128" s="68">
        <v>173900</v>
      </c>
      <c r="L128" s="68">
        <v>49998.97</v>
      </c>
      <c r="M128" s="81">
        <v>49998.97</v>
      </c>
      <c r="N128" s="81">
        <v>49998.97</v>
      </c>
      <c r="O128" s="154"/>
      <c r="P128" s="150"/>
      <c r="Q128" s="150"/>
      <c r="R128" s="105"/>
      <c r="S128" s="105"/>
      <c r="T128" s="105"/>
      <c r="U128" s="105"/>
      <c r="V128" s="105"/>
      <c r="W128" s="105"/>
      <c r="X128" s="105"/>
      <c r="Y128" s="7"/>
      <c r="Z128" s="7"/>
    </row>
    <row r="129" spans="1:26" s="8" customFormat="1" ht="71.25" customHeight="1">
      <c r="A129" s="199"/>
      <c r="B129" s="152"/>
      <c r="C129" s="162"/>
      <c r="D129" s="162"/>
      <c r="E129" s="152"/>
      <c r="F129" s="71" t="s">
        <v>90</v>
      </c>
      <c r="G129" s="68">
        <f t="shared" si="94"/>
        <v>0</v>
      </c>
      <c r="H129" s="68">
        <v>0</v>
      </c>
      <c r="I129" s="68">
        <v>0</v>
      </c>
      <c r="J129" s="68">
        <v>0</v>
      </c>
      <c r="K129" s="68">
        <v>0</v>
      </c>
      <c r="L129" s="68">
        <v>0</v>
      </c>
      <c r="M129" s="81">
        <v>0</v>
      </c>
      <c r="N129" s="81">
        <v>0</v>
      </c>
      <c r="O129" s="155"/>
      <c r="P129" s="150"/>
      <c r="Q129" s="150"/>
      <c r="R129" s="105"/>
      <c r="S129" s="105"/>
      <c r="T129" s="105"/>
      <c r="U129" s="105"/>
      <c r="V129" s="105"/>
      <c r="W129" s="105"/>
      <c r="X129" s="105"/>
      <c r="Y129" s="7"/>
      <c r="Z129" s="7"/>
    </row>
    <row r="130" spans="1:26" s="8" customFormat="1" ht="13.5" customHeight="1">
      <c r="A130" s="199" t="s">
        <v>5</v>
      </c>
      <c r="B130" s="152" t="s">
        <v>55</v>
      </c>
      <c r="C130" s="162">
        <v>2020</v>
      </c>
      <c r="D130" s="162">
        <v>2026</v>
      </c>
      <c r="E130" s="152" t="s">
        <v>114</v>
      </c>
      <c r="F130" s="71" t="s">
        <v>33</v>
      </c>
      <c r="G130" s="68">
        <f t="shared" si="94"/>
        <v>704676.67</v>
      </c>
      <c r="H130" s="68">
        <f t="shared" ref="H130:M130" si="103">H131+H132</f>
        <v>219720</v>
      </c>
      <c r="I130" s="68">
        <f t="shared" si="103"/>
        <v>138866.67000000001</v>
      </c>
      <c r="J130" s="68">
        <f t="shared" si="103"/>
        <v>106700</v>
      </c>
      <c r="K130" s="68">
        <f t="shared" si="103"/>
        <v>189390</v>
      </c>
      <c r="L130" s="68">
        <f t="shared" si="103"/>
        <v>50000</v>
      </c>
      <c r="M130" s="68">
        <f t="shared" si="103"/>
        <v>0</v>
      </c>
      <c r="N130" s="68">
        <f t="shared" ref="N130" si="104">N131+N132</f>
        <v>0</v>
      </c>
      <c r="O130" s="151" t="s">
        <v>81</v>
      </c>
      <c r="P130" s="150" t="s">
        <v>71</v>
      </c>
      <c r="Q130" s="150" t="s">
        <v>35</v>
      </c>
      <c r="R130" s="105">
        <v>20</v>
      </c>
      <c r="S130" s="105">
        <v>20</v>
      </c>
      <c r="T130" s="105">
        <v>20</v>
      </c>
      <c r="U130" s="105">
        <v>20</v>
      </c>
      <c r="V130" s="105">
        <v>20</v>
      </c>
      <c r="W130" s="105">
        <v>20</v>
      </c>
      <c r="X130" s="105">
        <v>20</v>
      </c>
      <c r="Y130" s="7"/>
      <c r="Z130" s="7"/>
    </row>
    <row r="131" spans="1:26" s="8" customFormat="1">
      <c r="A131" s="199"/>
      <c r="B131" s="289"/>
      <c r="C131" s="162"/>
      <c r="D131" s="162"/>
      <c r="E131" s="152"/>
      <c r="F131" s="71" t="s">
        <v>89</v>
      </c>
      <c r="G131" s="68">
        <f t="shared" si="94"/>
        <v>704676.67</v>
      </c>
      <c r="H131" s="68">
        <v>219720</v>
      </c>
      <c r="I131" s="68">
        <v>138866.67000000001</v>
      </c>
      <c r="J131" s="68">
        <v>106700</v>
      </c>
      <c r="K131" s="68">
        <v>189390</v>
      </c>
      <c r="L131" s="68">
        <v>50000</v>
      </c>
      <c r="M131" s="81">
        <v>0</v>
      </c>
      <c r="N131" s="81">
        <v>0</v>
      </c>
      <c r="O131" s="151"/>
      <c r="P131" s="150"/>
      <c r="Q131" s="150"/>
      <c r="R131" s="105"/>
      <c r="S131" s="105"/>
      <c r="T131" s="105"/>
      <c r="U131" s="105"/>
      <c r="V131" s="105"/>
      <c r="W131" s="105"/>
      <c r="X131" s="105"/>
      <c r="Y131" s="7"/>
      <c r="Z131" s="7"/>
    </row>
    <row r="132" spans="1:26" s="8" customFormat="1" ht="54" customHeight="1">
      <c r="A132" s="199"/>
      <c r="B132" s="289"/>
      <c r="C132" s="162"/>
      <c r="D132" s="162"/>
      <c r="E132" s="152"/>
      <c r="F132" s="71" t="s">
        <v>90</v>
      </c>
      <c r="G132" s="68">
        <f t="shared" si="94"/>
        <v>0</v>
      </c>
      <c r="H132" s="68">
        <v>0</v>
      </c>
      <c r="I132" s="68">
        <v>0</v>
      </c>
      <c r="J132" s="68">
        <v>0</v>
      </c>
      <c r="K132" s="68">
        <v>0</v>
      </c>
      <c r="L132" s="68">
        <v>0</v>
      </c>
      <c r="M132" s="81">
        <v>0</v>
      </c>
      <c r="N132" s="81">
        <v>0</v>
      </c>
      <c r="O132" s="151"/>
      <c r="P132" s="150"/>
      <c r="Q132" s="150"/>
      <c r="R132" s="105"/>
      <c r="S132" s="105"/>
      <c r="T132" s="105"/>
      <c r="U132" s="105"/>
      <c r="V132" s="105"/>
      <c r="W132" s="105"/>
      <c r="X132" s="105"/>
      <c r="Y132" s="7"/>
      <c r="Z132" s="7"/>
    </row>
    <row r="133" spans="1:26" s="8" customFormat="1" ht="13.5" customHeight="1">
      <c r="A133" s="199" t="s">
        <v>6</v>
      </c>
      <c r="B133" s="152" t="s">
        <v>56</v>
      </c>
      <c r="C133" s="162">
        <v>2020</v>
      </c>
      <c r="D133" s="162">
        <v>2026</v>
      </c>
      <c r="E133" s="152" t="s">
        <v>114</v>
      </c>
      <c r="F133" s="71" t="s">
        <v>33</v>
      </c>
      <c r="G133" s="68">
        <f t="shared" si="94"/>
        <v>7607503.6600000001</v>
      </c>
      <c r="H133" s="56">
        <f t="shared" ref="H133:M133" si="105">H134+H135</f>
        <v>647091.36</v>
      </c>
      <c r="I133" s="56">
        <f t="shared" si="105"/>
        <v>799471.36</v>
      </c>
      <c r="J133" s="56">
        <f t="shared" si="105"/>
        <v>1518010.99</v>
      </c>
      <c r="K133" s="56">
        <f t="shared" si="105"/>
        <v>2272837.11</v>
      </c>
      <c r="L133" s="56">
        <f t="shared" si="105"/>
        <v>1185046.42</v>
      </c>
      <c r="M133" s="56">
        <f t="shared" si="105"/>
        <v>1185046.42</v>
      </c>
      <c r="N133" s="56">
        <f t="shared" ref="N133" si="106">N134+N135</f>
        <v>1185046.42</v>
      </c>
      <c r="O133" s="153" t="s">
        <v>82</v>
      </c>
      <c r="P133" s="150" t="s">
        <v>71</v>
      </c>
      <c r="Q133" s="150" t="s">
        <v>35</v>
      </c>
      <c r="R133" s="105">
        <v>8</v>
      </c>
      <c r="S133" s="105">
        <v>8</v>
      </c>
      <c r="T133" s="105">
        <v>8</v>
      </c>
      <c r="U133" s="105">
        <v>8</v>
      </c>
      <c r="V133" s="105">
        <v>8</v>
      </c>
      <c r="W133" s="105">
        <v>8</v>
      </c>
      <c r="X133" s="105">
        <v>8</v>
      </c>
      <c r="Y133" s="7"/>
      <c r="Z133" s="7"/>
    </row>
    <row r="134" spans="1:26" s="8" customFormat="1">
      <c r="A134" s="199"/>
      <c r="B134" s="152"/>
      <c r="C134" s="162"/>
      <c r="D134" s="162"/>
      <c r="E134" s="152"/>
      <c r="F134" s="71" t="s">
        <v>89</v>
      </c>
      <c r="G134" s="68">
        <f>H134+I134+J134+K134+L134+M134</f>
        <v>7607503.6600000001</v>
      </c>
      <c r="H134" s="56">
        <v>647091.36</v>
      </c>
      <c r="I134" s="56">
        <f>648591.36+45720+105160</f>
        <v>799471.36</v>
      </c>
      <c r="J134" s="56">
        <v>1518010.99</v>
      </c>
      <c r="K134" s="56">
        <v>2272837.11</v>
      </c>
      <c r="L134" s="56">
        <v>1185046.42</v>
      </c>
      <c r="M134" s="56">
        <v>1185046.42</v>
      </c>
      <c r="N134" s="56">
        <v>1185046.42</v>
      </c>
      <c r="O134" s="154"/>
      <c r="P134" s="150"/>
      <c r="Q134" s="150"/>
      <c r="R134" s="105"/>
      <c r="S134" s="105"/>
      <c r="T134" s="105"/>
      <c r="U134" s="105"/>
      <c r="V134" s="105"/>
      <c r="W134" s="105"/>
      <c r="X134" s="105"/>
      <c r="Y134" s="7"/>
      <c r="Z134" s="7"/>
    </row>
    <row r="135" spans="1:26" s="8" customFormat="1" ht="54.75" customHeight="1">
      <c r="A135" s="199"/>
      <c r="B135" s="152"/>
      <c r="C135" s="162"/>
      <c r="D135" s="162"/>
      <c r="E135" s="152"/>
      <c r="F135" s="71" t="s">
        <v>90</v>
      </c>
      <c r="G135" s="68">
        <f>SUM(H135:M135)</f>
        <v>0</v>
      </c>
      <c r="H135" s="56">
        <v>0</v>
      </c>
      <c r="I135" s="56">
        <v>0</v>
      </c>
      <c r="J135" s="56">
        <v>0</v>
      </c>
      <c r="K135" s="56">
        <v>0</v>
      </c>
      <c r="L135" s="56">
        <v>0</v>
      </c>
      <c r="M135" s="57">
        <v>0</v>
      </c>
      <c r="N135" s="57">
        <v>0</v>
      </c>
      <c r="O135" s="155"/>
      <c r="P135" s="150"/>
      <c r="Q135" s="150"/>
      <c r="R135" s="105"/>
      <c r="S135" s="105"/>
      <c r="T135" s="105"/>
      <c r="U135" s="105"/>
      <c r="V135" s="105"/>
      <c r="W135" s="105"/>
      <c r="X135" s="105"/>
      <c r="Y135" s="7"/>
      <c r="Z135" s="7"/>
    </row>
    <row r="136" spans="1:26" s="8" customFormat="1" ht="13.5" customHeight="1">
      <c r="A136" s="199" t="s">
        <v>7</v>
      </c>
      <c r="B136" s="152" t="s">
        <v>57</v>
      </c>
      <c r="C136" s="162">
        <v>2020</v>
      </c>
      <c r="D136" s="162">
        <v>2026</v>
      </c>
      <c r="E136" s="152" t="s">
        <v>114</v>
      </c>
      <c r="F136" s="71" t="s">
        <v>33</v>
      </c>
      <c r="G136" s="68">
        <f>H136+I136+J136+K136+L136+M136</f>
        <v>25380110.809999999</v>
      </c>
      <c r="H136" s="68">
        <f t="shared" ref="H136:M136" si="107">H137+H138</f>
        <v>2698322.56</v>
      </c>
      <c r="I136" s="68">
        <f t="shared" si="107"/>
        <v>3440824.44</v>
      </c>
      <c r="J136" s="68">
        <f t="shared" si="107"/>
        <v>4163867.97</v>
      </c>
      <c r="K136" s="68">
        <f t="shared" si="107"/>
        <v>5208436.62</v>
      </c>
      <c r="L136" s="68">
        <f t="shared" si="107"/>
        <v>5009329.6100000003</v>
      </c>
      <c r="M136" s="68">
        <f t="shared" si="107"/>
        <v>4859329.6100000003</v>
      </c>
      <c r="N136" s="68">
        <f t="shared" ref="N136" si="108">N137+N138</f>
        <v>4859329.6100000003</v>
      </c>
      <c r="O136" s="153" t="s">
        <v>83</v>
      </c>
      <c r="P136" s="150" t="s">
        <v>84</v>
      </c>
      <c r="Q136" s="150" t="s">
        <v>35</v>
      </c>
      <c r="R136" s="105">
        <v>1</v>
      </c>
      <c r="S136" s="105">
        <v>1</v>
      </c>
      <c r="T136" s="105">
        <v>1</v>
      </c>
      <c r="U136" s="105">
        <v>0</v>
      </c>
      <c r="V136" s="105">
        <v>0</v>
      </c>
      <c r="W136" s="105">
        <v>0</v>
      </c>
      <c r="X136" s="105">
        <v>0</v>
      </c>
      <c r="Y136" s="7"/>
      <c r="Z136" s="7"/>
    </row>
    <row r="137" spans="1:26" s="8" customFormat="1">
      <c r="A137" s="199"/>
      <c r="B137" s="152"/>
      <c r="C137" s="162"/>
      <c r="D137" s="162"/>
      <c r="E137" s="152"/>
      <c r="F137" s="71" t="s">
        <v>89</v>
      </c>
      <c r="G137" s="68">
        <f>SUM(H137:M137)</f>
        <v>25380110.809999999</v>
      </c>
      <c r="H137" s="68">
        <v>2698322.56</v>
      </c>
      <c r="I137" s="68">
        <f>2525436.61+4821.84+761933.6+6950+38876+33000+37776.19+15596+16434.2</f>
        <v>3440824.44</v>
      </c>
      <c r="J137" s="68">
        <v>4163867.97</v>
      </c>
      <c r="K137" s="68">
        <v>5208436.62</v>
      </c>
      <c r="L137" s="68">
        <v>5009329.6100000003</v>
      </c>
      <c r="M137" s="68">
        <v>4859329.6100000003</v>
      </c>
      <c r="N137" s="68">
        <v>4859329.6100000003</v>
      </c>
      <c r="O137" s="154"/>
      <c r="P137" s="150"/>
      <c r="Q137" s="150"/>
      <c r="R137" s="105"/>
      <c r="S137" s="105"/>
      <c r="T137" s="105"/>
      <c r="U137" s="105"/>
      <c r="V137" s="105"/>
      <c r="W137" s="105"/>
      <c r="X137" s="105"/>
      <c r="Y137" s="7"/>
      <c r="Z137" s="7"/>
    </row>
    <row r="138" spans="1:26" s="8" customFormat="1" ht="63" customHeight="1">
      <c r="A138" s="199"/>
      <c r="B138" s="152"/>
      <c r="C138" s="162"/>
      <c r="D138" s="162"/>
      <c r="E138" s="152"/>
      <c r="F138" s="71" t="s">
        <v>90</v>
      </c>
      <c r="G138" s="68">
        <f>SUM(H138:M138)</f>
        <v>0</v>
      </c>
      <c r="H138" s="68">
        <v>0</v>
      </c>
      <c r="I138" s="68">
        <v>0</v>
      </c>
      <c r="J138" s="68">
        <v>0</v>
      </c>
      <c r="K138" s="68">
        <v>0</v>
      </c>
      <c r="L138" s="81">
        <v>0</v>
      </c>
      <c r="M138" s="57">
        <v>0</v>
      </c>
      <c r="N138" s="57">
        <v>0</v>
      </c>
      <c r="O138" s="155"/>
      <c r="P138" s="150"/>
      <c r="Q138" s="150"/>
      <c r="R138" s="105"/>
      <c r="S138" s="105"/>
      <c r="T138" s="105"/>
      <c r="U138" s="105"/>
      <c r="V138" s="105"/>
      <c r="W138" s="105"/>
      <c r="X138" s="105"/>
      <c r="Y138" s="7"/>
      <c r="Z138" s="7"/>
    </row>
    <row r="139" spans="1:26" s="8" customFormat="1" ht="13.5" customHeight="1">
      <c r="A139" s="199" t="s">
        <v>136</v>
      </c>
      <c r="B139" s="152" t="s">
        <v>127</v>
      </c>
      <c r="C139" s="162">
        <v>2020</v>
      </c>
      <c r="D139" s="162">
        <v>2026</v>
      </c>
      <c r="E139" s="152" t="s">
        <v>140</v>
      </c>
      <c r="F139" s="71" t="s">
        <v>33</v>
      </c>
      <c r="G139" s="68">
        <f>H139+I139+J139+K139+L139+M139</f>
        <v>325728</v>
      </c>
      <c r="H139" s="68">
        <f t="shared" ref="H139:M139" si="109">H140+H141</f>
        <v>177828</v>
      </c>
      <c r="I139" s="68">
        <f t="shared" si="109"/>
        <v>147900</v>
      </c>
      <c r="J139" s="68">
        <f t="shared" si="109"/>
        <v>0</v>
      </c>
      <c r="K139" s="68">
        <f t="shared" si="109"/>
        <v>0</v>
      </c>
      <c r="L139" s="68">
        <f t="shared" si="109"/>
        <v>0</v>
      </c>
      <c r="M139" s="68">
        <f t="shared" si="109"/>
        <v>0</v>
      </c>
      <c r="N139" s="68">
        <f t="shared" ref="N139" si="110">N140+N141</f>
        <v>0</v>
      </c>
      <c r="O139" s="153" t="s">
        <v>125</v>
      </c>
      <c r="P139" s="271" t="s">
        <v>73</v>
      </c>
      <c r="Q139" s="150" t="s">
        <v>35</v>
      </c>
      <c r="R139" s="105">
        <v>100</v>
      </c>
      <c r="S139" s="105" t="s">
        <v>35</v>
      </c>
      <c r="T139" s="105" t="s">
        <v>35</v>
      </c>
      <c r="U139" s="105" t="s">
        <v>35</v>
      </c>
      <c r="V139" s="105" t="s">
        <v>35</v>
      </c>
      <c r="W139" s="105" t="s">
        <v>35</v>
      </c>
      <c r="X139" s="105" t="s">
        <v>35</v>
      </c>
      <c r="Y139" s="7"/>
      <c r="Z139" s="7"/>
    </row>
    <row r="140" spans="1:26" s="8" customFormat="1">
      <c r="A140" s="199"/>
      <c r="B140" s="152"/>
      <c r="C140" s="162"/>
      <c r="D140" s="162"/>
      <c r="E140" s="152"/>
      <c r="F140" s="71" t="s">
        <v>89</v>
      </c>
      <c r="G140" s="68">
        <f>SUM(H140:M140)</f>
        <v>325728</v>
      </c>
      <c r="H140" s="68">
        <v>177828</v>
      </c>
      <c r="I140" s="68">
        <v>147900</v>
      </c>
      <c r="J140" s="68">
        <v>0</v>
      </c>
      <c r="K140" s="68">
        <v>0</v>
      </c>
      <c r="L140" s="68">
        <v>0</v>
      </c>
      <c r="M140" s="53">
        <v>0</v>
      </c>
      <c r="N140" s="53">
        <v>0</v>
      </c>
      <c r="O140" s="154"/>
      <c r="P140" s="271"/>
      <c r="Q140" s="150"/>
      <c r="R140" s="105"/>
      <c r="S140" s="105"/>
      <c r="T140" s="105"/>
      <c r="U140" s="105"/>
      <c r="V140" s="105"/>
      <c r="W140" s="105"/>
      <c r="X140" s="105"/>
      <c r="Y140" s="7"/>
      <c r="Z140" s="7"/>
    </row>
    <row r="141" spans="1:26" s="8" customFormat="1" ht="95.25" customHeight="1">
      <c r="A141" s="199"/>
      <c r="B141" s="152"/>
      <c r="C141" s="162"/>
      <c r="D141" s="162"/>
      <c r="E141" s="152"/>
      <c r="F141" s="71" t="s">
        <v>90</v>
      </c>
      <c r="G141" s="68">
        <f>SUM(H141:M141)</f>
        <v>0</v>
      </c>
      <c r="H141" s="68">
        <v>0</v>
      </c>
      <c r="I141" s="68">
        <v>0</v>
      </c>
      <c r="J141" s="68">
        <v>0</v>
      </c>
      <c r="K141" s="68">
        <v>0</v>
      </c>
      <c r="L141" s="81">
        <v>0</v>
      </c>
      <c r="M141" s="81">
        <v>0</v>
      </c>
      <c r="N141" s="81">
        <v>0</v>
      </c>
      <c r="O141" s="155"/>
      <c r="P141" s="272"/>
      <c r="Q141" s="150"/>
      <c r="R141" s="105"/>
      <c r="S141" s="105"/>
      <c r="T141" s="105"/>
      <c r="U141" s="105"/>
      <c r="V141" s="105"/>
      <c r="W141" s="105"/>
      <c r="X141" s="105"/>
      <c r="Y141" s="7"/>
      <c r="Z141" s="7"/>
    </row>
    <row r="142" spans="1:26" s="8" customFormat="1" ht="13.5" customHeight="1">
      <c r="A142" s="199" t="s">
        <v>137</v>
      </c>
      <c r="B142" s="152" t="s">
        <v>196</v>
      </c>
      <c r="C142" s="162">
        <v>2020</v>
      </c>
      <c r="D142" s="162">
        <v>2026</v>
      </c>
      <c r="E142" s="152" t="s">
        <v>114</v>
      </c>
      <c r="F142" s="71" t="s">
        <v>33</v>
      </c>
      <c r="G142" s="68">
        <f>H142+I142+J142+K142+L142+M142</f>
        <v>11200</v>
      </c>
      <c r="H142" s="68">
        <f t="shared" ref="H142:M142" si="111">H143+H144</f>
        <v>0</v>
      </c>
      <c r="I142" s="68">
        <f t="shared" si="111"/>
        <v>0</v>
      </c>
      <c r="J142" s="68">
        <f t="shared" si="111"/>
        <v>6200</v>
      </c>
      <c r="K142" s="68">
        <f t="shared" si="111"/>
        <v>5000</v>
      </c>
      <c r="L142" s="68">
        <f t="shared" si="111"/>
        <v>0</v>
      </c>
      <c r="M142" s="68">
        <f t="shared" si="111"/>
        <v>0</v>
      </c>
      <c r="N142" s="68">
        <f t="shared" ref="N142" si="112">N143+N144</f>
        <v>0</v>
      </c>
      <c r="O142" s="151" t="s">
        <v>138</v>
      </c>
      <c r="P142" s="271" t="s">
        <v>73</v>
      </c>
      <c r="Q142" s="150" t="s">
        <v>35</v>
      </c>
      <c r="R142" s="105">
        <v>100</v>
      </c>
      <c r="S142" s="105" t="s">
        <v>35</v>
      </c>
      <c r="T142" s="105" t="s">
        <v>35</v>
      </c>
      <c r="U142" s="105" t="s">
        <v>35</v>
      </c>
      <c r="V142" s="105" t="s">
        <v>35</v>
      </c>
      <c r="W142" s="105" t="s">
        <v>35</v>
      </c>
      <c r="X142" s="105" t="s">
        <v>35</v>
      </c>
      <c r="Y142" s="7"/>
      <c r="Z142" s="7"/>
    </row>
    <row r="143" spans="1:26" s="8" customFormat="1">
      <c r="A143" s="199"/>
      <c r="B143" s="152"/>
      <c r="C143" s="162"/>
      <c r="D143" s="162"/>
      <c r="E143" s="152"/>
      <c r="F143" s="71" t="s">
        <v>89</v>
      </c>
      <c r="G143" s="68">
        <f>SUM(H143:M143)</f>
        <v>11200</v>
      </c>
      <c r="H143" s="68">
        <v>0</v>
      </c>
      <c r="I143" s="68">
        <v>0</v>
      </c>
      <c r="J143" s="68">
        <v>6200</v>
      </c>
      <c r="K143" s="68">
        <v>5000</v>
      </c>
      <c r="L143" s="68">
        <v>0</v>
      </c>
      <c r="M143" s="53">
        <v>0</v>
      </c>
      <c r="N143" s="53">
        <v>0</v>
      </c>
      <c r="O143" s="151"/>
      <c r="P143" s="271"/>
      <c r="Q143" s="150"/>
      <c r="R143" s="105"/>
      <c r="S143" s="105"/>
      <c r="T143" s="105"/>
      <c r="U143" s="105"/>
      <c r="V143" s="105"/>
      <c r="W143" s="105"/>
      <c r="X143" s="105"/>
      <c r="Y143" s="7"/>
      <c r="Z143" s="7"/>
    </row>
    <row r="144" spans="1:26" s="8" customFormat="1" ht="114" customHeight="1">
      <c r="A144" s="199"/>
      <c r="B144" s="152"/>
      <c r="C144" s="162"/>
      <c r="D144" s="162"/>
      <c r="E144" s="152"/>
      <c r="F144" s="71" t="s">
        <v>90</v>
      </c>
      <c r="G144" s="68">
        <f>SUM(H144:M144)</f>
        <v>0</v>
      </c>
      <c r="H144" s="68">
        <v>0</v>
      </c>
      <c r="I144" s="68">
        <v>0</v>
      </c>
      <c r="J144" s="68">
        <v>0</v>
      </c>
      <c r="K144" s="68">
        <v>0</v>
      </c>
      <c r="L144" s="81">
        <v>0</v>
      </c>
      <c r="M144" s="53">
        <v>0</v>
      </c>
      <c r="N144" s="53">
        <v>0</v>
      </c>
      <c r="O144" s="151"/>
      <c r="P144" s="272"/>
      <c r="Q144" s="150"/>
      <c r="R144" s="105"/>
      <c r="S144" s="105"/>
      <c r="T144" s="105"/>
      <c r="U144" s="105"/>
      <c r="V144" s="105"/>
      <c r="W144" s="105"/>
      <c r="X144" s="105"/>
      <c r="Y144" s="7"/>
      <c r="Z144" s="7"/>
    </row>
    <row r="145" spans="1:26" s="8" customFormat="1" ht="13.5" customHeight="1">
      <c r="A145" s="199" t="s">
        <v>142</v>
      </c>
      <c r="B145" s="152" t="s">
        <v>143</v>
      </c>
      <c r="C145" s="162">
        <v>2020</v>
      </c>
      <c r="D145" s="162">
        <v>2026</v>
      </c>
      <c r="E145" s="152" t="s">
        <v>141</v>
      </c>
      <c r="F145" s="71" t="s">
        <v>33</v>
      </c>
      <c r="G145" s="68">
        <f>H145+I145+J145+K145+L145+M145</f>
        <v>3630475.41</v>
      </c>
      <c r="H145" s="68">
        <f t="shared" ref="H145:M145" si="113">H146+H147</f>
        <v>3630475.41</v>
      </c>
      <c r="I145" s="68">
        <f t="shared" si="113"/>
        <v>0</v>
      </c>
      <c r="J145" s="68">
        <f t="shared" si="113"/>
        <v>0</v>
      </c>
      <c r="K145" s="68">
        <f t="shared" si="113"/>
        <v>0</v>
      </c>
      <c r="L145" s="68">
        <f t="shared" si="113"/>
        <v>0</v>
      </c>
      <c r="M145" s="68">
        <f t="shared" si="113"/>
        <v>0</v>
      </c>
      <c r="N145" s="68">
        <f t="shared" ref="N145" si="114">N146+N147</f>
        <v>0</v>
      </c>
      <c r="O145" s="153" t="s">
        <v>138</v>
      </c>
      <c r="P145" s="271" t="s">
        <v>73</v>
      </c>
      <c r="Q145" s="150" t="s">
        <v>35</v>
      </c>
      <c r="R145" s="105">
        <v>100</v>
      </c>
      <c r="S145" s="105" t="s">
        <v>35</v>
      </c>
      <c r="T145" s="105" t="s">
        <v>35</v>
      </c>
      <c r="U145" s="105" t="s">
        <v>35</v>
      </c>
      <c r="V145" s="105" t="s">
        <v>35</v>
      </c>
      <c r="W145" s="105" t="s">
        <v>35</v>
      </c>
      <c r="X145" s="105" t="s">
        <v>35</v>
      </c>
      <c r="Y145" s="7"/>
      <c r="Z145" s="7"/>
    </row>
    <row r="146" spans="1:26" s="8" customFormat="1">
      <c r="A146" s="199"/>
      <c r="B146" s="152"/>
      <c r="C146" s="162"/>
      <c r="D146" s="162"/>
      <c r="E146" s="152"/>
      <c r="F146" s="71" t="s">
        <v>89</v>
      </c>
      <c r="G146" s="68">
        <f>SUM(H146:M146)</f>
        <v>3630475.41</v>
      </c>
      <c r="H146" s="68">
        <v>3630475.41</v>
      </c>
      <c r="I146" s="68">
        <v>0</v>
      </c>
      <c r="J146" s="68">
        <v>0</v>
      </c>
      <c r="K146" s="68">
        <v>0</v>
      </c>
      <c r="L146" s="68">
        <v>0</v>
      </c>
      <c r="M146" s="53">
        <v>0</v>
      </c>
      <c r="N146" s="53">
        <v>0</v>
      </c>
      <c r="O146" s="154"/>
      <c r="P146" s="271"/>
      <c r="Q146" s="150"/>
      <c r="R146" s="105"/>
      <c r="S146" s="105"/>
      <c r="T146" s="105"/>
      <c r="U146" s="105"/>
      <c r="V146" s="105"/>
      <c r="W146" s="105"/>
      <c r="X146" s="105"/>
      <c r="Y146" s="7"/>
      <c r="Z146" s="7"/>
    </row>
    <row r="147" spans="1:26" s="8" customFormat="1" ht="60" customHeight="1">
      <c r="A147" s="199"/>
      <c r="B147" s="152"/>
      <c r="C147" s="162"/>
      <c r="D147" s="162"/>
      <c r="E147" s="152"/>
      <c r="F147" s="71" t="s">
        <v>90</v>
      </c>
      <c r="G147" s="68">
        <f>SUM(H147:M147)</f>
        <v>0</v>
      </c>
      <c r="H147" s="68">
        <v>0</v>
      </c>
      <c r="I147" s="68">
        <v>0</v>
      </c>
      <c r="J147" s="68">
        <v>0</v>
      </c>
      <c r="K147" s="68">
        <v>0</v>
      </c>
      <c r="L147" s="81">
        <v>0</v>
      </c>
      <c r="M147" s="53">
        <v>0</v>
      </c>
      <c r="N147" s="53">
        <v>0</v>
      </c>
      <c r="O147" s="155"/>
      <c r="P147" s="272"/>
      <c r="Q147" s="150"/>
      <c r="R147" s="105"/>
      <c r="S147" s="105"/>
      <c r="T147" s="105"/>
      <c r="U147" s="105"/>
      <c r="V147" s="105"/>
      <c r="W147" s="105"/>
      <c r="X147" s="105"/>
      <c r="Y147" s="7"/>
      <c r="Z147" s="7"/>
    </row>
    <row r="148" spans="1:26" s="8" customFormat="1" ht="13.5" customHeight="1">
      <c r="A148" s="199" t="s">
        <v>156</v>
      </c>
      <c r="B148" s="152" t="s">
        <v>157</v>
      </c>
      <c r="C148" s="162">
        <v>2020</v>
      </c>
      <c r="D148" s="162">
        <v>2026</v>
      </c>
      <c r="E148" s="152" t="s">
        <v>141</v>
      </c>
      <c r="F148" s="71" t="s">
        <v>33</v>
      </c>
      <c r="G148" s="68">
        <f>H148+I148+J148+K148+L148+M148</f>
        <v>0</v>
      </c>
      <c r="H148" s="68">
        <f t="shared" ref="H148:M148" si="115">H149+H150</f>
        <v>0</v>
      </c>
      <c r="I148" s="68">
        <f t="shared" si="115"/>
        <v>0</v>
      </c>
      <c r="J148" s="68">
        <f t="shared" si="115"/>
        <v>0</v>
      </c>
      <c r="K148" s="68">
        <f t="shared" si="115"/>
        <v>0</v>
      </c>
      <c r="L148" s="68">
        <f t="shared" si="115"/>
        <v>0</v>
      </c>
      <c r="M148" s="68">
        <f t="shared" si="115"/>
        <v>0</v>
      </c>
      <c r="N148" s="68">
        <f t="shared" ref="N148" si="116">N149+N150</f>
        <v>0</v>
      </c>
      <c r="O148" s="153" t="s">
        <v>138</v>
      </c>
      <c r="P148" s="271" t="s">
        <v>73</v>
      </c>
      <c r="Q148" s="150" t="s">
        <v>35</v>
      </c>
      <c r="R148" s="105">
        <v>100</v>
      </c>
      <c r="S148" s="105" t="s">
        <v>35</v>
      </c>
      <c r="T148" s="105" t="s">
        <v>35</v>
      </c>
      <c r="U148" s="105" t="s">
        <v>35</v>
      </c>
      <c r="V148" s="105" t="s">
        <v>35</v>
      </c>
      <c r="W148" s="105" t="s">
        <v>35</v>
      </c>
      <c r="X148" s="105" t="s">
        <v>35</v>
      </c>
      <c r="Y148" s="7"/>
      <c r="Z148" s="7"/>
    </row>
    <row r="149" spans="1:26" s="8" customFormat="1">
      <c r="A149" s="199"/>
      <c r="B149" s="152"/>
      <c r="C149" s="162"/>
      <c r="D149" s="162"/>
      <c r="E149" s="152"/>
      <c r="F149" s="71" t="s">
        <v>89</v>
      </c>
      <c r="G149" s="68">
        <f>SUM(H149:M149)</f>
        <v>0</v>
      </c>
      <c r="H149" s="68">
        <v>0</v>
      </c>
      <c r="I149" s="68">
        <v>0</v>
      </c>
      <c r="J149" s="68">
        <v>0</v>
      </c>
      <c r="K149" s="68">
        <v>0</v>
      </c>
      <c r="L149" s="68">
        <v>0</v>
      </c>
      <c r="M149" s="53">
        <v>0</v>
      </c>
      <c r="N149" s="53">
        <v>0</v>
      </c>
      <c r="O149" s="154"/>
      <c r="P149" s="271"/>
      <c r="Q149" s="150"/>
      <c r="R149" s="105"/>
      <c r="S149" s="105"/>
      <c r="T149" s="105"/>
      <c r="U149" s="105"/>
      <c r="V149" s="105"/>
      <c r="W149" s="105"/>
      <c r="X149" s="105"/>
      <c r="Y149" s="7"/>
      <c r="Z149" s="7"/>
    </row>
    <row r="150" spans="1:26" s="8" customFormat="1" ht="57.75" customHeight="1">
      <c r="A150" s="199"/>
      <c r="B150" s="152"/>
      <c r="C150" s="162"/>
      <c r="D150" s="162"/>
      <c r="E150" s="152"/>
      <c r="F150" s="71" t="s">
        <v>90</v>
      </c>
      <c r="G150" s="68">
        <f>SUM(H150:M150)</f>
        <v>0</v>
      </c>
      <c r="H150" s="68">
        <v>0</v>
      </c>
      <c r="I150" s="68">
        <v>0</v>
      </c>
      <c r="J150" s="68">
        <v>0</v>
      </c>
      <c r="K150" s="68">
        <v>0</v>
      </c>
      <c r="L150" s="81">
        <v>0</v>
      </c>
      <c r="M150" s="53">
        <v>0</v>
      </c>
      <c r="N150" s="53">
        <v>0</v>
      </c>
      <c r="O150" s="155"/>
      <c r="P150" s="272"/>
      <c r="Q150" s="150"/>
      <c r="R150" s="105"/>
      <c r="S150" s="105"/>
      <c r="T150" s="105"/>
      <c r="U150" s="105"/>
      <c r="V150" s="105"/>
      <c r="W150" s="105"/>
      <c r="X150" s="105"/>
      <c r="Y150" s="7"/>
      <c r="Z150" s="7"/>
    </row>
    <row r="151" spans="1:26" s="8" customFormat="1" ht="27" customHeight="1">
      <c r="A151" s="152" t="s">
        <v>14</v>
      </c>
      <c r="B151" s="152"/>
      <c r="C151" s="152">
        <v>2020</v>
      </c>
      <c r="D151" s="152">
        <v>2026</v>
      </c>
      <c r="E151" s="200" t="s">
        <v>35</v>
      </c>
      <c r="F151" s="71" t="s">
        <v>33</v>
      </c>
      <c r="G151" s="80">
        <f>H151+I151+J151+K151+L151+M151</f>
        <v>38832421.790000007</v>
      </c>
      <c r="H151" s="74">
        <f t="shared" ref="H151:M151" si="117">H152+H153</f>
        <v>7504415.9000000004</v>
      </c>
      <c r="I151" s="74">
        <f>I152+I153</f>
        <v>4785854.47</v>
      </c>
      <c r="J151" s="74">
        <f t="shared" si="117"/>
        <v>6233837.6900000004</v>
      </c>
      <c r="K151" s="74">
        <f t="shared" si="117"/>
        <v>7869563.7300000004</v>
      </c>
      <c r="L151" s="63">
        <f>L152+L153</f>
        <v>6344375</v>
      </c>
      <c r="M151" s="16">
        <f t="shared" si="117"/>
        <v>6094375</v>
      </c>
      <c r="N151" s="16">
        <f t="shared" ref="N151" si="118">N152+N153</f>
        <v>6144375</v>
      </c>
      <c r="O151" s="149" t="s">
        <v>35</v>
      </c>
      <c r="P151" s="106" t="s">
        <v>35</v>
      </c>
      <c r="Q151" s="106" t="s">
        <v>35</v>
      </c>
      <c r="R151" s="106" t="s">
        <v>35</v>
      </c>
      <c r="S151" s="106" t="s">
        <v>35</v>
      </c>
      <c r="T151" s="106" t="s">
        <v>35</v>
      </c>
      <c r="U151" s="106" t="s">
        <v>35</v>
      </c>
      <c r="V151" s="106" t="s">
        <v>35</v>
      </c>
      <c r="W151" s="106" t="s">
        <v>35</v>
      </c>
      <c r="X151" s="106" t="s">
        <v>35</v>
      </c>
      <c r="Y151" s="7"/>
      <c r="Z151" s="7"/>
    </row>
    <row r="152" spans="1:26" s="8" customFormat="1">
      <c r="A152" s="152"/>
      <c r="B152" s="152"/>
      <c r="C152" s="152"/>
      <c r="D152" s="152"/>
      <c r="E152" s="210"/>
      <c r="F152" s="73" t="s">
        <v>89</v>
      </c>
      <c r="G152" s="80">
        <f>H152+I152+J152+K152+L152+M152</f>
        <v>38832421.790000007</v>
      </c>
      <c r="H152" s="80">
        <f>H137+H134+H131+H128+H125+H140+H143+H146</f>
        <v>7504415.9000000004</v>
      </c>
      <c r="I152" s="80">
        <f>I137+I134+I131+I128+I125+I140+I143+I149</f>
        <v>4785854.47</v>
      </c>
      <c r="J152" s="80">
        <f>J137+J134+J131+J128+J125+J140+J143</f>
        <v>6233837.6900000004</v>
      </c>
      <c r="K152" s="80">
        <f>K137+K134+K131+K128+K125+K140+K143</f>
        <v>7869563.7300000004</v>
      </c>
      <c r="L152" s="80">
        <f>L137+L134+L131+L128+L125+L140+L143</f>
        <v>6344375</v>
      </c>
      <c r="M152" s="83">
        <f>M137+M134+M131+M128+M125+M140+M143</f>
        <v>6094375</v>
      </c>
      <c r="N152" s="83">
        <f>N137+N134+N131+N128+N125+N140+N143</f>
        <v>6144375</v>
      </c>
      <c r="O152" s="140"/>
      <c r="P152" s="107"/>
      <c r="Q152" s="107"/>
      <c r="R152" s="107"/>
      <c r="S152" s="107"/>
      <c r="T152" s="107"/>
      <c r="U152" s="107"/>
      <c r="V152" s="107"/>
      <c r="W152" s="107"/>
      <c r="X152" s="107"/>
      <c r="Y152" s="7"/>
      <c r="Z152" s="7"/>
    </row>
    <row r="153" spans="1:26" s="8" customFormat="1">
      <c r="A153" s="163"/>
      <c r="B153" s="163"/>
      <c r="C153" s="163"/>
      <c r="D153" s="163"/>
      <c r="E153" s="279"/>
      <c r="F153" s="26" t="s">
        <v>90</v>
      </c>
      <c r="G153" s="80">
        <f>H153+I153+J153+K153+L153+M153</f>
        <v>0</v>
      </c>
      <c r="H153" s="16">
        <v>0</v>
      </c>
      <c r="I153" s="80">
        <f>I138+I135+I132+I129+I126+I141+I144+I150</f>
        <v>0</v>
      </c>
      <c r="J153" s="68">
        <v>0</v>
      </c>
      <c r="K153" s="68">
        <v>0</v>
      </c>
      <c r="L153" s="68">
        <v>0</v>
      </c>
      <c r="M153" s="68">
        <v>0</v>
      </c>
      <c r="N153" s="68">
        <v>0</v>
      </c>
      <c r="O153" s="156"/>
      <c r="P153" s="108"/>
      <c r="Q153" s="108"/>
      <c r="R153" s="108"/>
      <c r="S153" s="108"/>
      <c r="T153" s="108"/>
      <c r="U153" s="108"/>
      <c r="V153" s="108"/>
      <c r="W153" s="108"/>
      <c r="X153" s="108"/>
      <c r="Y153" s="7"/>
      <c r="Z153" s="7"/>
    </row>
    <row r="154" spans="1:26" s="6" customFormat="1">
      <c r="A154" s="278" t="s">
        <v>97</v>
      </c>
      <c r="B154" s="278"/>
      <c r="C154" s="278"/>
      <c r="D154" s="278"/>
      <c r="E154" s="278"/>
      <c r="F154" s="278"/>
      <c r="G154" s="278"/>
      <c r="H154" s="278"/>
      <c r="I154" s="278"/>
      <c r="J154" s="278"/>
      <c r="K154" s="278"/>
      <c r="L154" s="278"/>
      <c r="M154" s="278"/>
      <c r="N154" s="278"/>
      <c r="O154" s="278"/>
      <c r="P154" s="278"/>
      <c r="Q154" s="278"/>
      <c r="R154" s="278"/>
      <c r="S154" s="278"/>
      <c r="T154" s="278"/>
      <c r="U154" s="278"/>
      <c r="V154" s="278"/>
      <c r="W154" s="278"/>
      <c r="X154" s="88"/>
      <c r="Y154" s="5"/>
      <c r="Z154" s="5"/>
    </row>
    <row r="155" spans="1:26" s="8" customFormat="1" ht="108.75" customHeight="1">
      <c r="A155" s="178" t="s">
        <v>115</v>
      </c>
      <c r="B155" s="178"/>
      <c r="C155" s="27">
        <v>2020</v>
      </c>
      <c r="D155" s="27">
        <v>2026</v>
      </c>
      <c r="E155" s="28" t="s">
        <v>35</v>
      </c>
      <c r="F155" s="28" t="s">
        <v>35</v>
      </c>
      <c r="G155" s="29" t="s">
        <v>35</v>
      </c>
      <c r="H155" s="29" t="s">
        <v>35</v>
      </c>
      <c r="I155" s="29" t="s">
        <v>35</v>
      </c>
      <c r="J155" s="29" t="s">
        <v>35</v>
      </c>
      <c r="K155" s="29" t="s">
        <v>35</v>
      </c>
      <c r="L155" s="39" t="s">
        <v>35</v>
      </c>
      <c r="M155" s="15" t="s">
        <v>35</v>
      </c>
      <c r="N155" s="15" t="s">
        <v>35</v>
      </c>
      <c r="O155" s="76" t="s">
        <v>35</v>
      </c>
      <c r="P155" s="76" t="s">
        <v>35</v>
      </c>
      <c r="Q155" s="76" t="s">
        <v>35</v>
      </c>
      <c r="R155" s="76" t="s">
        <v>35</v>
      </c>
      <c r="S155" s="76" t="s">
        <v>35</v>
      </c>
      <c r="T155" s="76" t="s">
        <v>35</v>
      </c>
      <c r="U155" s="76" t="s">
        <v>35</v>
      </c>
      <c r="V155" s="76" t="s">
        <v>35</v>
      </c>
      <c r="W155" s="76" t="s">
        <v>35</v>
      </c>
      <c r="X155" s="76" t="s">
        <v>35</v>
      </c>
      <c r="Y155" s="7"/>
      <c r="Z155" s="7"/>
    </row>
    <row r="156" spans="1:26" s="8" customFormat="1" ht="13.5" customHeight="1">
      <c r="A156" s="162" t="s">
        <v>32</v>
      </c>
      <c r="B156" s="188" t="s">
        <v>116</v>
      </c>
      <c r="C156" s="195">
        <v>2020</v>
      </c>
      <c r="D156" s="195">
        <v>2026</v>
      </c>
      <c r="E156" s="200" t="s">
        <v>35</v>
      </c>
      <c r="F156" s="84" t="s">
        <v>33</v>
      </c>
      <c r="G156" s="9">
        <f t="shared" ref="G156:G216" si="119">H156+I156+J156+K156+L156+M156</f>
        <v>2030970.17</v>
      </c>
      <c r="H156" s="9">
        <f t="shared" ref="H156:M156" si="120">H157+H158</f>
        <v>478695.67000000004</v>
      </c>
      <c r="I156" s="9">
        <f>I157+I158</f>
        <v>648400</v>
      </c>
      <c r="J156" s="9">
        <f t="shared" si="120"/>
        <v>453874.5</v>
      </c>
      <c r="K156" s="9">
        <f t="shared" si="120"/>
        <v>0</v>
      </c>
      <c r="L156" s="31">
        <f t="shared" si="120"/>
        <v>350000</v>
      </c>
      <c r="M156" s="15">
        <f t="shared" si="120"/>
        <v>100000</v>
      </c>
      <c r="N156" s="15">
        <f t="shared" ref="N156" si="121">N157+N158</f>
        <v>100000</v>
      </c>
      <c r="O156" s="95" t="s">
        <v>35</v>
      </c>
      <c r="P156" s="95" t="s">
        <v>35</v>
      </c>
      <c r="Q156" s="95" t="s">
        <v>35</v>
      </c>
      <c r="R156" s="95" t="s">
        <v>35</v>
      </c>
      <c r="S156" s="95" t="s">
        <v>35</v>
      </c>
      <c r="T156" s="95" t="s">
        <v>35</v>
      </c>
      <c r="U156" s="95" t="s">
        <v>35</v>
      </c>
      <c r="V156" s="95" t="s">
        <v>35</v>
      </c>
      <c r="W156" s="95" t="s">
        <v>35</v>
      </c>
      <c r="X156" s="95" t="s">
        <v>35</v>
      </c>
      <c r="Y156" s="7"/>
      <c r="Z156" s="7"/>
    </row>
    <row r="157" spans="1:26" s="8" customFormat="1">
      <c r="A157" s="162"/>
      <c r="B157" s="188"/>
      <c r="C157" s="195"/>
      <c r="D157" s="195"/>
      <c r="E157" s="210"/>
      <c r="F157" s="71" t="s">
        <v>89</v>
      </c>
      <c r="G157" s="9">
        <f t="shared" si="119"/>
        <v>1217220.17</v>
      </c>
      <c r="H157" s="9">
        <f t="shared" ref="H157:M157" si="122">H160+H165</f>
        <v>303062.51</v>
      </c>
      <c r="I157" s="9">
        <f>I160+I166</f>
        <v>150000</v>
      </c>
      <c r="J157" s="9">
        <f t="shared" si="122"/>
        <v>314157.66000000003</v>
      </c>
      <c r="K157" s="9">
        <f t="shared" si="122"/>
        <v>0</v>
      </c>
      <c r="L157" s="9">
        <f t="shared" si="122"/>
        <v>350000</v>
      </c>
      <c r="M157" s="9">
        <f t="shared" si="122"/>
        <v>100000</v>
      </c>
      <c r="N157" s="9">
        <f t="shared" ref="N157" si="123">N160+N165</f>
        <v>100000</v>
      </c>
      <c r="O157" s="95"/>
      <c r="P157" s="95"/>
      <c r="Q157" s="95"/>
      <c r="R157" s="95"/>
      <c r="S157" s="95"/>
      <c r="T157" s="95"/>
      <c r="U157" s="95"/>
      <c r="V157" s="95"/>
      <c r="W157" s="95"/>
      <c r="X157" s="95"/>
      <c r="Y157" s="7"/>
      <c r="Z157" s="7"/>
    </row>
    <row r="158" spans="1:26" s="8" customFormat="1" ht="71.25" customHeight="1">
      <c r="A158" s="162"/>
      <c r="B158" s="188"/>
      <c r="C158" s="195"/>
      <c r="D158" s="195"/>
      <c r="E158" s="164"/>
      <c r="F158" s="71" t="s">
        <v>92</v>
      </c>
      <c r="G158" s="9">
        <f t="shared" si="119"/>
        <v>813750</v>
      </c>
      <c r="H158" s="9">
        <f t="shared" ref="H158:M158" si="124">H161+H167</f>
        <v>175633.16</v>
      </c>
      <c r="I158" s="9">
        <f>I161+I167</f>
        <v>498400</v>
      </c>
      <c r="J158" s="9">
        <f t="shared" si="124"/>
        <v>139716.84</v>
      </c>
      <c r="K158" s="9">
        <f t="shared" si="124"/>
        <v>0</v>
      </c>
      <c r="L158" s="9">
        <f t="shared" si="124"/>
        <v>0</v>
      </c>
      <c r="M158" s="9">
        <f t="shared" si="124"/>
        <v>0</v>
      </c>
      <c r="N158" s="9">
        <f t="shared" ref="N158" si="125">N161+N167</f>
        <v>0</v>
      </c>
      <c r="O158" s="95"/>
      <c r="P158" s="95"/>
      <c r="Q158" s="95"/>
      <c r="R158" s="95"/>
      <c r="S158" s="95"/>
      <c r="T158" s="95"/>
      <c r="U158" s="95"/>
      <c r="V158" s="95"/>
      <c r="W158" s="95"/>
      <c r="X158" s="95"/>
      <c r="Y158" s="7"/>
      <c r="Z158" s="7"/>
    </row>
    <row r="159" spans="1:26" s="8" customFormat="1" ht="18.75" customHeight="1">
      <c r="A159" s="199" t="s">
        <v>3</v>
      </c>
      <c r="B159" s="287" t="s">
        <v>144</v>
      </c>
      <c r="C159" s="195">
        <v>2020</v>
      </c>
      <c r="D159" s="195">
        <v>2026</v>
      </c>
      <c r="E159" s="188" t="s">
        <v>107</v>
      </c>
      <c r="F159" s="52" t="s">
        <v>33</v>
      </c>
      <c r="G159" s="9">
        <f t="shared" si="119"/>
        <v>665350</v>
      </c>
      <c r="H159" s="9">
        <f t="shared" ref="H159:M159" si="126">H160+H161</f>
        <v>325633.16000000003</v>
      </c>
      <c r="I159" s="9">
        <v>0</v>
      </c>
      <c r="J159" s="9">
        <f t="shared" si="126"/>
        <v>339716.83999999997</v>
      </c>
      <c r="K159" s="9">
        <f t="shared" si="126"/>
        <v>0</v>
      </c>
      <c r="L159" s="9">
        <f t="shared" si="126"/>
        <v>0</v>
      </c>
      <c r="M159" s="9">
        <f t="shared" si="126"/>
        <v>0</v>
      </c>
      <c r="N159" s="9">
        <f t="shared" ref="N159" si="127">N160+N161</f>
        <v>0</v>
      </c>
      <c r="O159" s="93" t="s">
        <v>35</v>
      </c>
      <c r="P159" s="93" t="s">
        <v>35</v>
      </c>
      <c r="Q159" s="93" t="s">
        <v>35</v>
      </c>
      <c r="R159" s="93" t="s">
        <v>35</v>
      </c>
      <c r="S159" s="93" t="s">
        <v>35</v>
      </c>
      <c r="T159" s="93" t="s">
        <v>35</v>
      </c>
      <c r="U159" s="93" t="s">
        <v>35</v>
      </c>
      <c r="V159" s="93" t="s">
        <v>35</v>
      </c>
      <c r="W159" s="93" t="s">
        <v>35</v>
      </c>
      <c r="X159" s="93" t="s">
        <v>35</v>
      </c>
      <c r="Y159" s="7"/>
      <c r="Z159" s="7"/>
    </row>
    <row r="160" spans="1:26" s="8" customFormat="1">
      <c r="A160" s="199"/>
      <c r="B160" s="287"/>
      <c r="C160" s="195"/>
      <c r="D160" s="195"/>
      <c r="E160" s="188"/>
      <c r="F160" s="71" t="s">
        <v>89</v>
      </c>
      <c r="G160" s="9">
        <f t="shared" si="119"/>
        <v>350000</v>
      </c>
      <c r="H160" s="9">
        <f t="shared" ref="H160:M161" si="128">H163</f>
        <v>150000</v>
      </c>
      <c r="I160" s="9">
        <f>I163</f>
        <v>0</v>
      </c>
      <c r="J160" s="9">
        <f t="shared" si="128"/>
        <v>200000</v>
      </c>
      <c r="K160" s="9">
        <f t="shared" si="128"/>
        <v>0</v>
      </c>
      <c r="L160" s="9">
        <f t="shared" si="128"/>
        <v>0</v>
      </c>
      <c r="M160" s="9">
        <f t="shared" si="128"/>
        <v>0</v>
      </c>
      <c r="N160" s="9">
        <f t="shared" ref="N160" si="129">N163</f>
        <v>0</v>
      </c>
      <c r="O160" s="93"/>
      <c r="P160" s="93"/>
      <c r="Q160" s="93"/>
      <c r="R160" s="93"/>
      <c r="S160" s="93"/>
      <c r="T160" s="93"/>
      <c r="U160" s="93"/>
      <c r="V160" s="93"/>
      <c r="W160" s="93"/>
      <c r="X160" s="93"/>
      <c r="Y160" s="7"/>
      <c r="Z160" s="7"/>
    </row>
    <row r="161" spans="1:26" s="8" customFormat="1" ht="102" customHeight="1">
      <c r="A161" s="199"/>
      <c r="B161" s="287"/>
      <c r="C161" s="195"/>
      <c r="D161" s="195"/>
      <c r="E161" s="188"/>
      <c r="F161" s="71" t="s">
        <v>90</v>
      </c>
      <c r="G161" s="9">
        <f t="shared" si="119"/>
        <v>315350</v>
      </c>
      <c r="H161" s="9">
        <f t="shared" si="128"/>
        <v>175633.16</v>
      </c>
      <c r="I161" s="9">
        <f>I164</f>
        <v>0</v>
      </c>
      <c r="J161" s="9">
        <f t="shared" si="128"/>
        <v>139716.84</v>
      </c>
      <c r="K161" s="9">
        <f t="shared" si="128"/>
        <v>0</v>
      </c>
      <c r="L161" s="9">
        <f t="shared" si="128"/>
        <v>0</v>
      </c>
      <c r="M161" s="9">
        <f t="shared" si="128"/>
        <v>0</v>
      </c>
      <c r="N161" s="9">
        <f t="shared" ref="N161" si="130">N164</f>
        <v>0</v>
      </c>
      <c r="O161" s="93"/>
      <c r="P161" s="93"/>
      <c r="Q161" s="93"/>
      <c r="R161" s="93"/>
      <c r="S161" s="93"/>
      <c r="T161" s="93"/>
      <c r="U161" s="93"/>
      <c r="V161" s="93"/>
      <c r="W161" s="93"/>
      <c r="X161" s="93"/>
      <c r="Y161" s="7"/>
      <c r="Z161" s="7"/>
    </row>
    <row r="162" spans="1:26" s="8" customFormat="1" ht="13.5" customHeight="1">
      <c r="A162" s="199" t="s">
        <v>8</v>
      </c>
      <c r="B162" s="240" t="s">
        <v>147</v>
      </c>
      <c r="C162" s="195">
        <v>2020</v>
      </c>
      <c r="D162" s="195">
        <v>2026</v>
      </c>
      <c r="E162" s="188" t="s">
        <v>117</v>
      </c>
      <c r="F162" s="51" t="s">
        <v>33</v>
      </c>
      <c r="G162" s="9">
        <f t="shared" si="119"/>
        <v>665350</v>
      </c>
      <c r="H162" s="9">
        <f t="shared" ref="H162:M162" si="131">H163+H164</f>
        <v>325633.16000000003</v>
      </c>
      <c r="I162" s="9">
        <v>0</v>
      </c>
      <c r="J162" s="9">
        <f t="shared" si="131"/>
        <v>339716.83999999997</v>
      </c>
      <c r="K162" s="9">
        <f t="shared" si="131"/>
        <v>0</v>
      </c>
      <c r="L162" s="31">
        <f t="shared" si="131"/>
        <v>0</v>
      </c>
      <c r="M162" s="15">
        <f t="shared" si="131"/>
        <v>0</v>
      </c>
      <c r="N162" s="15">
        <f t="shared" ref="N162" si="132">N163+N164</f>
        <v>0</v>
      </c>
      <c r="O162" s="153" t="s">
        <v>72</v>
      </c>
      <c r="P162" s="271" t="s">
        <v>73</v>
      </c>
      <c r="Q162" s="95">
        <v>2</v>
      </c>
      <c r="R162" s="95">
        <v>2</v>
      </c>
      <c r="S162" s="95">
        <v>2</v>
      </c>
      <c r="T162" s="95">
        <v>2</v>
      </c>
      <c r="U162" s="95">
        <v>2</v>
      </c>
      <c r="V162" s="95">
        <v>2</v>
      </c>
      <c r="W162" s="95">
        <v>2</v>
      </c>
      <c r="X162" s="95">
        <v>2</v>
      </c>
      <c r="Y162" s="7"/>
      <c r="Z162" s="7"/>
    </row>
    <row r="163" spans="1:26" s="8" customFormat="1" ht="39.75" customHeight="1">
      <c r="A163" s="199"/>
      <c r="B163" s="240"/>
      <c r="C163" s="195"/>
      <c r="D163" s="195"/>
      <c r="E163" s="188"/>
      <c r="F163" s="71" t="s">
        <v>89</v>
      </c>
      <c r="G163" s="9">
        <f t="shared" si="119"/>
        <v>350000</v>
      </c>
      <c r="H163" s="10">
        <v>150000</v>
      </c>
      <c r="I163" s="10">
        <v>0</v>
      </c>
      <c r="J163" s="10">
        <v>200000</v>
      </c>
      <c r="K163" s="9">
        <v>0</v>
      </c>
      <c r="L163" s="31">
        <v>0</v>
      </c>
      <c r="M163" s="15">
        <v>0</v>
      </c>
      <c r="N163" s="15">
        <v>0</v>
      </c>
      <c r="O163" s="154"/>
      <c r="P163" s="271"/>
      <c r="Q163" s="95"/>
      <c r="R163" s="95"/>
      <c r="S163" s="109"/>
      <c r="T163" s="109"/>
      <c r="U163" s="109"/>
      <c r="V163" s="109"/>
      <c r="W163" s="109"/>
      <c r="X163" s="109"/>
      <c r="Y163" s="7"/>
      <c r="Z163" s="7"/>
    </row>
    <row r="164" spans="1:26" s="8" customFormat="1" ht="27.75" customHeight="1">
      <c r="A164" s="199"/>
      <c r="B164" s="240"/>
      <c r="C164" s="195"/>
      <c r="D164" s="195"/>
      <c r="E164" s="188"/>
      <c r="F164" s="71" t="s">
        <v>90</v>
      </c>
      <c r="G164" s="9">
        <f t="shared" si="119"/>
        <v>315350</v>
      </c>
      <c r="H164" s="10">
        <v>175633.16</v>
      </c>
      <c r="I164" s="10">
        <v>0</v>
      </c>
      <c r="J164" s="10">
        <v>139716.84</v>
      </c>
      <c r="K164" s="10">
        <v>0</v>
      </c>
      <c r="L164" s="30">
        <v>0</v>
      </c>
      <c r="M164" s="15">
        <v>0</v>
      </c>
      <c r="N164" s="15">
        <v>0</v>
      </c>
      <c r="O164" s="155"/>
      <c r="P164" s="272"/>
      <c r="Q164" s="179"/>
      <c r="R164" s="179"/>
      <c r="S164" s="110"/>
      <c r="T164" s="110"/>
      <c r="U164" s="110"/>
      <c r="V164" s="110"/>
      <c r="W164" s="110"/>
      <c r="X164" s="110"/>
      <c r="Y164" s="7"/>
      <c r="Z164" s="7"/>
    </row>
    <row r="165" spans="1:26" s="8" customFormat="1" ht="24" customHeight="1">
      <c r="A165" s="199" t="s">
        <v>4</v>
      </c>
      <c r="B165" s="287" t="s">
        <v>195</v>
      </c>
      <c r="C165" s="195">
        <v>2020</v>
      </c>
      <c r="D165" s="195">
        <v>2026</v>
      </c>
      <c r="E165" s="188" t="s">
        <v>107</v>
      </c>
      <c r="F165" s="52" t="s">
        <v>33</v>
      </c>
      <c r="G165" s="9">
        <f t="shared" si="119"/>
        <v>1365620.17</v>
      </c>
      <c r="H165" s="9">
        <f t="shared" ref="H165:M165" si="133">H166+H167</f>
        <v>153062.51</v>
      </c>
      <c r="I165" s="9">
        <f>I166+I167</f>
        <v>648400</v>
      </c>
      <c r="J165" s="9">
        <f t="shared" si="133"/>
        <v>114157.66</v>
      </c>
      <c r="K165" s="9">
        <f t="shared" si="133"/>
        <v>0</v>
      </c>
      <c r="L165" s="9">
        <f t="shared" si="133"/>
        <v>350000</v>
      </c>
      <c r="M165" s="15">
        <f t="shared" si="133"/>
        <v>100000</v>
      </c>
      <c r="N165" s="15">
        <f t="shared" ref="N165" si="134">N166+N167</f>
        <v>100000</v>
      </c>
      <c r="O165" s="93" t="s">
        <v>35</v>
      </c>
      <c r="P165" s="93" t="s">
        <v>35</v>
      </c>
      <c r="Q165" s="93" t="s">
        <v>35</v>
      </c>
      <c r="R165" s="93" t="s">
        <v>35</v>
      </c>
      <c r="S165" s="93" t="s">
        <v>35</v>
      </c>
      <c r="T165" s="93" t="s">
        <v>35</v>
      </c>
      <c r="U165" s="93" t="s">
        <v>35</v>
      </c>
      <c r="V165" s="93" t="s">
        <v>35</v>
      </c>
      <c r="W165" s="93" t="s">
        <v>35</v>
      </c>
      <c r="X165" s="93" t="s">
        <v>35</v>
      </c>
      <c r="Y165" s="7"/>
      <c r="Z165" s="7"/>
    </row>
    <row r="166" spans="1:26" s="8" customFormat="1">
      <c r="A166" s="199"/>
      <c r="B166" s="287"/>
      <c r="C166" s="195"/>
      <c r="D166" s="195"/>
      <c r="E166" s="188"/>
      <c r="F166" s="71" t="s">
        <v>89</v>
      </c>
      <c r="G166" s="9">
        <f t="shared" si="119"/>
        <v>867220.17</v>
      </c>
      <c r="H166" s="9">
        <f>H172+H173</f>
        <v>153062.51</v>
      </c>
      <c r="I166" s="9">
        <f t="shared" ref="I166:N166" si="135">I172+I175+I169</f>
        <v>150000</v>
      </c>
      <c r="J166" s="9">
        <f t="shared" si="135"/>
        <v>114157.66</v>
      </c>
      <c r="K166" s="9">
        <f t="shared" si="135"/>
        <v>0</v>
      </c>
      <c r="L166" s="9">
        <f t="shared" si="135"/>
        <v>350000</v>
      </c>
      <c r="M166" s="9">
        <f t="shared" si="135"/>
        <v>100000</v>
      </c>
      <c r="N166" s="9">
        <f t="shared" si="135"/>
        <v>100000</v>
      </c>
      <c r="O166" s="93"/>
      <c r="P166" s="93"/>
      <c r="Q166" s="93"/>
      <c r="R166" s="93"/>
      <c r="S166" s="93"/>
      <c r="T166" s="93"/>
      <c r="U166" s="93"/>
      <c r="V166" s="93"/>
      <c r="W166" s="93"/>
      <c r="X166" s="93"/>
      <c r="Y166" s="7"/>
      <c r="Z166" s="7"/>
    </row>
    <row r="167" spans="1:26" s="8" customFormat="1" ht="19.5" customHeight="1">
      <c r="A167" s="199"/>
      <c r="B167" s="287"/>
      <c r="C167" s="195"/>
      <c r="D167" s="195"/>
      <c r="E167" s="188"/>
      <c r="F167" s="71" t="s">
        <v>90</v>
      </c>
      <c r="G167" s="9">
        <f t="shared" si="119"/>
        <v>498400</v>
      </c>
      <c r="H167" s="9">
        <f>H173</f>
        <v>0</v>
      </c>
      <c r="I167" s="9">
        <f t="shared" ref="I167:N167" si="136">I173+I176</f>
        <v>498400</v>
      </c>
      <c r="J167" s="9">
        <f t="shared" si="136"/>
        <v>0</v>
      </c>
      <c r="K167" s="9">
        <f t="shared" si="136"/>
        <v>0</v>
      </c>
      <c r="L167" s="9">
        <f t="shared" si="136"/>
        <v>0</v>
      </c>
      <c r="M167" s="32">
        <f t="shared" si="136"/>
        <v>0</v>
      </c>
      <c r="N167" s="32">
        <f t="shared" si="136"/>
        <v>0</v>
      </c>
      <c r="O167" s="93"/>
      <c r="P167" s="93"/>
      <c r="Q167" s="93"/>
      <c r="R167" s="93"/>
      <c r="S167" s="93"/>
      <c r="T167" s="93"/>
      <c r="U167" s="93"/>
      <c r="V167" s="93"/>
      <c r="W167" s="93"/>
      <c r="X167" s="93"/>
      <c r="Y167" s="7"/>
      <c r="Z167" s="7"/>
    </row>
    <row r="168" spans="1:26" s="8" customFormat="1" ht="31.5" customHeight="1">
      <c r="A168" s="196" t="s">
        <v>158</v>
      </c>
      <c r="B168" s="176" t="s">
        <v>192</v>
      </c>
      <c r="C168" s="173">
        <v>2020</v>
      </c>
      <c r="D168" s="173">
        <v>2026</v>
      </c>
      <c r="E168" s="176" t="s">
        <v>107</v>
      </c>
      <c r="F168" s="71" t="s">
        <v>33</v>
      </c>
      <c r="G168" s="32">
        <v>300000</v>
      </c>
      <c r="H168" s="32">
        <f t="shared" ref="H168:M168" si="137">H169+H170</f>
        <v>150000</v>
      </c>
      <c r="I168" s="32">
        <f t="shared" si="137"/>
        <v>0</v>
      </c>
      <c r="J168" s="32">
        <f t="shared" si="137"/>
        <v>0</v>
      </c>
      <c r="K168" s="32">
        <f t="shared" si="137"/>
        <v>0</v>
      </c>
      <c r="L168" s="32">
        <f t="shared" si="137"/>
        <v>250000</v>
      </c>
      <c r="M168" s="32">
        <f t="shared" si="137"/>
        <v>0</v>
      </c>
      <c r="N168" s="32">
        <f t="shared" ref="N168" si="138">N169+N170</f>
        <v>0</v>
      </c>
      <c r="O168" s="153" t="s">
        <v>72</v>
      </c>
      <c r="P168" s="181" t="s">
        <v>73</v>
      </c>
      <c r="Q168" s="95">
        <v>2</v>
      </c>
      <c r="R168" s="95">
        <v>2</v>
      </c>
      <c r="S168" s="95">
        <v>2</v>
      </c>
      <c r="T168" s="95">
        <v>2</v>
      </c>
      <c r="U168" s="95">
        <v>2</v>
      </c>
      <c r="V168" s="95">
        <v>2</v>
      </c>
      <c r="W168" s="95">
        <v>2</v>
      </c>
      <c r="X168" s="95">
        <v>2</v>
      </c>
      <c r="Y168" s="7"/>
      <c r="Z168" s="7"/>
    </row>
    <row r="169" spans="1:26" s="8" customFormat="1" ht="31.5" customHeight="1">
      <c r="A169" s="197"/>
      <c r="B169" s="177"/>
      <c r="C169" s="174"/>
      <c r="D169" s="174"/>
      <c r="E169" s="177"/>
      <c r="F169" s="71" t="s">
        <v>89</v>
      </c>
      <c r="G169" s="32">
        <v>300000</v>
      </c>
      <c r="H169" s="32">
        <v>150000</v>
      </c>
      <c r="I169" s="32">
        <v>0</v>
      </c>
      <c r="J169" s="32">
        <v>0</v>
      </c>
      <c r="K169" s="32">
        <v>0</v>
      </c>
      <c r="L169" s="58">
        <v>250000</v>
      </c>
      <c r="M169" s="15">
        <v>0</v>
      </c>
      <c r="N169" s="15">
        <v>0</v>
      </c>
      <c r="O169" s="154"/>
      <c r="P169" s="182"/>
      <c r="Q169" s="95"/>
      <c r="R169" s="95"/>
      <c r="S169" s="109"/>
      <c r="T169" s="109"/>
      <c r="U169" s="109"/>
      <c r="V169" s="109"/>
      <c r="W169" s="109"/>
      <c r="X169" s="109"/>
      <c r="Y169" s="7"/>
      <c r="Z169" s="7"/>
    </row>
    <row r="170" spans="1:26" s="8" customFormat="1" ht="31.5" customHeight="1">
      <c r="A170" s="198"/>
      <c r="B170" s="178"/>
      <c r="C170" s="175"/>
      <c r="D170" s="175"/>
      <c r="E170" s="178"/>
      <c r="F170" s="71" t="s">
        <v>90</v>
      </c>
      <c r="G170" s="32">
        <v>0</v>
      </c>
      <c r="H170" s="32">
        <v>0</v>
      </c>
      <c r="I170" s="32">
        <v>0</v>
      </c>
      <c r="J170" s="32">
        <v>0</v>
      </c>
      <c r="K170" s="32">
        <v>0</v>
      </c>
      <c r="L170" s="58">
        <v>0</v>
      </c>
      <c r="M170" s="15">
        <v>0</v>
      </c>
      <c r="N170" s="15">
        <v>0</v>
      </c>
      <c r="O170" s="155"/>
      <c r="P170" s="203"/>
      <c r="Q170" s="179"/>
      <c r="R170" s="179"/>
      <c r="S170" s="110"/>
      <c r="T170" s="110"/>
      <c r="U170" s="110"/>
      <c r="V170" s="110"/>
      <c r="W170" s="110"/>
      <c r="X170" s="110"/>
      <c r="Y170" s="7"/>
      <c r="Z170" s="7"/>
    </row>
    <row r="171" spans="1:26" s="8" customFormat="1" ht="23.25" customHeight="1">
      <c r="A171" s="196" t="s">
        <v>159</v>
      </c>
      <c r="B171" s="176" t="s">
        <v>193</v>
      </c>
      <c r="C171" s="173">
        <v>2020</v>
      </c>
      <c r="D171" s="173">
        <v>2026</v>
      </c>
      <c r="E171" s="176" t="s">
        <v>167</v>
      </c>
      <c r="F171" s="51" t="s">
        <v>33</v>
      </c>
      <c r="G171" s="32">
        <f t="shared" si="119"/>
        <v>617220.17000000004</v>
      </c>
      <c r="H171" s="20">
        <f t="shared" ref="H171:M171" si="139">H172+H173</f>
        <v>153062.51</v>
      </c>
      <c r="I171" s="20">
        <f t="shared" si="139"/>
        <v>150000</v>
      </c>
      <c r="J171" s="20">
        <f t="shared" si="139"/>
        <v>114157.66</v>
      </c>
      <c r="K171" s="20">
        <f t="shared" si="139"/>
        <v>0</v>
      </c>
      <c r="L171" s="20">
        <f t="shared" si="139"/>
        <v>100000</v>
      </c>
      <c r="M171" s="50">
        <f t="shared" si="139"/>
        <v>100000</v>
      </c>
      <c r="N171" s="50">
        <f t="shared" ref="N171" si="140">N172+N173</f>
        <v>100000</v>
      </c>
      <c r="O171" s="277" t="s">
        <v>35</v>
      </c>
      <c r="P171" s="100" t="s">
        <v>35</v>
      </c>
      <c r="Q171" s="100" t="s">
        <v>35</v>
      </c>
      <c r="R171" s="100" t="s">
        <v>35</v>
      </c>
      <c r="S171" s="100" t="s">
        <v>35</v>
      </c>
      <c r="T171" s="100" t="s">
        <v>35</v>
      </c>
      <c r="U171" s="100" t="s">
        <v>35</v>
      </c>
      <c r="V171" s="100" t="s">
        <v>35</v>
      </c>
      <c r="W171" s="100" t="s">
        <v>35</v>
      </c>
      <c r="X171" s="100" t="s">
        <v>35</v>
      </c>
      <c r="Y171" s="7"/>
      <c r="Z171" s="7"/>
    </row>
    <row r="172" spans="1:26" s="8" customFormat="1" ht="30" customHeight="1">
      <c r="A172" s="197"/>
      <c r="B172" s="177"/>
      <c r="C172" s="174"/>
      <c r="D172" s="174"/>
      <c r="E172" s="177"/>
      <c r="F172" s="71" t="s">
        <v>89</v>
      </c>
      <c r="G172" s="32">
        <f t="shared" si="119"/>
        <v>617220.17000000004</v>
      </c>
      <c r="H172" s="20">
        <v>153062.51</v>
      </c>
      <c r="I172" s="20">
        <v>150000</v>
      </c>
      <c r="J172" s="20">
        <v>114157.66</v>
      </c>
      <c r="K172" s="20">
        <v>0</v>
      </c>
      <c r="L172" s="20">
        <v>100000</v>
      </c>
      <c r="M172" s="20">
        <v>100000</v>
      </c>
      <c r="N172" s="20">
        <v>100000</v>
      </c>
      <c r="O172" s="277"/>
      <c r="P172" s="101"/>
      <c r="Q172" s="101"/>
      <c r="R172" s="101"/>
      <c r="S172" s="101"/>
      <c r="T172" s="101"/>
      <c r="U172" s="101"/>
      <c r="V172" s="101"/>
      <c r="W172" s="101"/>
      <c r="X172" s="101"/>
      <c r="Y172" s="7"/>
      <c r="Z172" s="7"/>
    </row>
    <row r="173" spans="1:26" s="8" customFormat="1" ht="57" customHeight="1">
      <c r="A173" s="198"/>
      <c r="B173" s="178"/>
      <c r="C173" s="175"/>
      <c r="D173" s="175"/>
      <c r="E173" s="178"/>
      <c r="F173" s="71" t="s">
        <v>90</v>
      </c>
      <c r="G173" s="32">
        <f t="shared" si="119"/>
        <v>0</v>
      </c>
      <c r="H173" s="20">
        <v>0</v>
      </c>
      <c r="I173" s="20">
        <v>0</v>
      </c>
      <c r="J173" s="20">
        <v>0</v>
      </c>
      <c r="K173" s="20">
        <v>0</v>
      </c>
      <c r="L173" s="20">
        <v>0</v>
      </c>
      <c r="M173" s="33">
        <v>0</v>
      </c>
      <c r="N173" s="33">
        <v>0</v>
      </c>
      <c r="O173" s="277"/>
      <c r="P173" s="102"/>
      <c r="Q173" s="102"/>
      <c r="R173" s="102"/>
      <c r="S173" s="102"/>
      <c r="T173" s="102"/>
      <c r="U173" s="102"/>
      <c r="V173" s="102"/>
      <c r="W173" s="102"/>
      <c r="X173" s="102"/>
      <c r="Y173" s="7"/>
      <c r="Z173" s="7"/>
    </row>
    <row r="174" spans="1:26" s="8" customFormat="1" ht="23.25" customHeight="1">
      <c r="A174" s="196" t="s">
        <v>160</v>
      </c>
      <c r="B174" s="176" t="s">
        <v>194</v>
      </c>
      <c r="C174" s="173">
        <v>2020</v>
      </c>
      <c r="D174" s="173">
        <v>2026</v>
      </c>
      <c r="E174" s="176" t="s">
        <v>107</v>
      </c>
      <c r="F174" s="51" t="s">
        <v>33</v>
      </c>
      <c r="G174" s="32">
        <f>H174+I174+J174+K174+L174+M174</f>
        <v>498400</v>
      </c>
      <c r="H174" s="20">
        <f t="shared" ref="H174:M174" si="141">H175+H176</f>
        <v>0</v>
      </c>
      <c r="I174" s="20">
        <f t="shared" si="141"/>
        <v>498400</v>
      </c>
      <c r="J174" s="20">
        <f t="shared" si="141"/>
        <v>0</v>
      </c>
      <c r="K174" s="20">
        <f t="shared" si="141"/>
        <v>0</v>
      </c>
      <c r="L174" s="20">
        <f t="shared" si="141"/>
        <v>0</v>
      </c>
      <c r="M174" s="50">
        <f t="shared" si="141"/>
        <v>0</v>
      </c>
      <c r="N174" s="50">
        <f t="shared" ref="N174" si="142">N175+N176</f>
        <v>0</v>
      </c>
      <c r="O174" s="153" t="s">
        <v>125</v>
      </c>
      <c r="P174" s="141" t="s">
        <v>73</v>
      </c>
      <c r="Q174" s="100" t="s">
        <v>35</v>
      </c>
      <c r="R174" s="100" t="s">
        <v>35</v>
      </c>
      <c r="S174" s="100">
        <v>100</v>
      </c>
      <c r="T174" s="100" t="s">
        <v>35</v>
      </c>
      <c r="U174" s="100" t="s">
        <v>35</v>
      </c>
      <c r="V174" s="100" t="s">
        <v>35</v>
      </c>
      <c r="W174" s="100" t="s">
        <v>35</v>
      </c>
      <c r="X174" s="100" t="s">
        <v>35</v>
      </c>
      <c r="Y174" s="7"/>
      <c r="Z174" s="7"/>
    </row>
    <row r="175" spans="1:26" s="8" customFormat="1" ht="30" customHeight="1">
      <c r="A175" s="197"/>
      <c r="B175" s="177"/>
      <c r="C175" s="174"/>
      <c r="D175" s="174"/>
      <c r="E175" s="177"/>
      <c r="F175" s="71" t="s">
        <v>89</v>
      </c>
      <c r="G175" s="32">
        <f>H175+I175+J175+K175+L175+M175</f>
        <v>0</v>
      </c>
      <c r="H175" s="20">
        <v>0</v>
      </c>
      <c r="I175" s="20">
        <v>0</v>
      </c>
      <c r="J175" s="20">
        <v>0</v>
      </c>
      <c r="K175" s="20">
        <v>0</v>
      </c>
      <c r="L175" s="20">
        <v>0</v>
      </c>
      <c r="M175" s="33">
        <v>0</v>
      </c>
      <c r="N175" s="33">
        <v>0</v>
      </c>
      <c r="O175" s="154"/>
      <c r="P175" s="137"/>
      <c r="Q175" s="101"/>
      <c r="R175" s="101"/>
      <c r="S175" s="101"/>
      <c r="T175" s="101"/>
      <c r="U175" s="101"/>
      <c r="V175" s="101"/>
      <c r="W175" s="101"/>
      <c r="X175" s="101"/>
      <c r="Y175" s="7"/>
      <c r="Z175" s="7"/>
    </row>
    <row r="176" spans="1:26" s="8" customFormat="1" ht="70.5" customHeight="1">
      <c r="A176" s="198"/>
      <c r="B176" s="178"/>
      <c r="C176" s="175"/>
      <c r="D176" s="175"/>
      <c r="E176" s="178"/>
      <c r="F176" s="71" t="s">
        <v>90</v>
      </c>
      <c r="G176" s="32">
        <f>H176+I176+J176+K176+L176+M176</f>
        <v>498400</v>
      </c>
      <c r="H176" s="20">
        <v>0</v>
      </c>
      <c r="I176" s="20">
        <v>498400</v>
      </c>
      <c r="J176" s="20">
        <v>0</v>
      </c>
      <c r="K176" s="20">
        <v>0</v>
      </c>
      <c r="L176" s="20">
        <v>0</v>
      </c>
      <c r="M176" s="33">
        <v>0</v>
      </c>
      <c r="N176" s="33">
        <v>0</v>
      </c>
      <c r="O176" s="155"/>
      <c r="P176" s="184"/>
      <c r="Q176" s="102"/>
      <c r="R176" s="102"/>
      <c r="S176" s="102"/>
      <c r="T176" s="102"/>
      <c r="U176" s="102"/>
      <c r="V176" s="102"/>
      <c r="W176" s="102"/>
      <c r="X176" s="102"/>
      <c r="Y176" s="7"/>
      <c r="Z176" s="7"/>
    </row>
    <row r="177" spans="1:26" s="8" customFormat="1" ht="29.25" customHeight="1">
      <c r="A177" s="196" t="s">
        <v>63</v>
      </c>
      <c r="B177" s="200" t="s">
        <v>118</v>
      </c>
      <c r="C177" s="173">
        <v>2020</v>
      </c>
      <c r="D177" s="173">
        <v>2026</v>
      </c>
      <c r="E177" s="200" t="s">
        <v>35</v>
      </c>
      <c r="F177" s="41" t="s">
        <v>33</v>
      </c>
      <c r="G177" s="32">
        <f t="shared" si="119"/>
        <v>4810073.3400000008</v>
      </c>
      <c r="H177" s="20">
        <f t="shared" ref="H177:M177" si="143">H178+H179</f>
        <v>1660560.9500000002</v>
      </c>
      <c r="I177" s="20">
        <f t="shared" si="143"/>
        <v>716385.78</v>
      </c>
      <c r="J177" s="20">
        <f t="shared" si="143"/>
        <v>2433126.6100000003</v>
      </c>
      <c r="K177" s="20">
        <f t="shared" si="143"/>
        <v>0</v>
      </c>
      <c r="L177" s="20">
        <f t="shared" si="143"/>
        <v>0</v>
      </c>
      <c r="M177" s="33">
        <f t="shared" si="143"/>
        <v>0</v>
      </c>
      <c r="N177" s="33">
        <f t="shared" ref="N177" si="144">N178+N179</f>
        <v>0</v>
      </c>
      <c r="O177" s="100" t="s">
        <v>35</v>
      </c>
      <c r="P177" s="100" t="s">
        <v>35</v>
      </c>
      <c r="Q177" s="100" t="s">
        <v>35</v>
      </c>
      <c r="R177" s="100" t="s">
        <v>35</v>
      </c>
      <c r="S177" s="100" t="s">
        <v>35</v>
      </c>
      <c r="T177" s="100" t="s">
        <v>35</v>
      </c>
      <c r="U177" s="100" t="s">
        <v>35</v>
      </c>
      <c r="V177" s="100" t="s">
        <v>35</v>
      </c>
      <c r="W177" s="100" t="s">
        <v>35</v>
      </c>
      <c r="X177" s="100" t="s">
        <v>35</v>
      </c>
      <c r="Y177" s="7"/>
      <c r="Z177" s="7"/>
    </row>
    <row r="178" spans="1:26" s="8" customFormat="1" ht="24.75" customHeight="1">
      <c r="A178" s="197"/>
      <c r="B178" s="210"/>
      <c r="C178" s="174"/>
      <c r="D178" s="174"/>
      <c r="E178" s="210"/>
      <c r="F178" s="71" t="s">
        <v>89</v>
      </c>
      <c r="G178" s="32">
        <f t="shared" si="119"/>
        <v>764486.95</v>
      </c>
      <c r="H178" s="20">
        <f>H181</f>
        <v>248638.81</v>
      </c>
      <c r="I178" s="20">
        <f t="shared" ref="I178:M179" si="145">I181</f>
        <v>206087.67999999999</v>
      </c>
      <c r="J178" s="20">
        <f t="shared" si="145"/>
        <v>309760.45999999996</v>
      </c>
      <c r="K178" s="20">
        <f t="shared" si="145"/>
        <v>0</v>
      </c>
      <c r="L178" s="20">
        <f t="shared" si="145"/>
        <v>0</v>
      </c>
      <c r="M178" s="20">
        <f t="shared" si="145"/>
        <v>0</v>
      </c>
      <c r="N178" s="20">
        <f t="shared" ref="N178" si="146">N181</f>
        <v>0</v>
      </c>
      <c r="O178" s="101"/>
      <c r="P178" s="101"/>
      <c r="Q178" s="101"/>
      <c r="R178" s="101"/>
      <c r="S178" s="101"/>
      <c r="T178" s="101"/>
      <c r="U178" s="101"/>
      <c r="V178" s="101"/>
      <c r="W178" s="101"/>
      <c r="X178" s="101"/>
      <c r="Y178" s="7"/>
      <c r="Z178" s="7"/>
    </row>
    <row r="179" spans="1:26" s="8" customFormat="1" ht="21" customHeight="1">
      <c r="A179" s="198"/>
      <c r="B179" s="164"/>
      <c r="C179" s="175"/>
      <c r="D179" s="175"/>
      <c r="E179" s="164"/>
      <c r="F179" s="71" t="s">
        <v>90</v>
      </c>
      <c r="G179" s="32">
        <f t="shared" si="119"/>
        <v>4045586.3900000006</v>
      </c>
      <c r="H179" s="20">
        <f>H182</f>
        <v>1411922.1400000001</v>
      </c>
      <c r="I179" s="20">
        <f t="shared" si="145"/>
        <v>510298.10000000003</v>
      </c>
      <c r="J179" s="20">
        <f t="shared" si="145"/>
        <v>2123366.1500000004</v>
      </c>
      <c r="K179" s="20">
        <f t="shared" si="145"/>
        <v>0</v>
      </c>
      <c r="L179" s="20">
        <f t="shared" si="145"/>
        <v>0</v>
      </c>
      <c r="M179" s="20">
        <f t="shared" si="145"/>
        <v>0</v>
      </c>
      <c r="N179" s="20">
        <f t="shared" ref="N179" si="147">N182</f>
        <v>0</v>
      </c>
      <c r="O179" s="102"/>
      <c r="P179" s="102"/>
      <c r="Q179" s="102"/>
      <c r="R179" s="102"/>
      <c r="S179" s="102"/>
      <c r="T179" s="102"/>
      <c r="U179" s="102"/>
      <c r="V179" s="102"/>
      <c r="W179" s="102"/>
      <c r="X179" s="102"/>
      <c r="Y179" s="7"/>
      <c r="Z179" s="7"/>
    </row>
    <row r="180" spans="1:26" s="8" customFormat="1" ht="24.75" customHeight="1">
      <c r="A180" s="199" t="s">
        <v>34</v>
      </c>
      <c r="B180" s="285" t="s">
        <v>145</v>
      </c>
      <c r="C180" s="195">
        <v>2020</v>
      </c>
      <c r="D180" s="195">
        <v>2026</v>
      </c>
      <c r="E180" s="188" t="s">
        <v>107</v>
      </c>
      <c r="F180" s="41" t="s">
        <v>33</v>
      </c>
      <c r="G180" s="68">
        <f t="shared" si="119"/>
        <v>4810073.3400000008</v>
      </c>
      <c r="H180" s="10">
        <f t="shared" ref="H180:M180" si="148">H181+H182</f>
        <v>1660560.9500000002</v>
      </c>
      <c r="I180" s="10">
        <f t="shared" si="148"/>
        <v>716385.78</v>
      </c>
      <c r="J180" s="68">
        <f t="shared" si="148"/>
        <v>2433126.6100000003</v>
      </c>
      <c r="K180" s="68">
        <f t="shared" si="148"/>
        <v>0</v>
      </c>
      <c r="L180" s="10">
        <f t="shared" si="148"/>
        <v>0</v>
      </c>
      <c r="M180" s="10">
        <f t="shared" si="148"/>
        <v>0</v>
      </c>
      <c r="N180" s="10">
        <f t="shared" ref="N180" si="149">N181+N182</f>
        <v>0</v>
      </c>
      <c r="O180" s="186" t="s">
        <v>35</v>
      </c>
      <c r="P180" s="93" t="s">
        <v>35</v>
      </c>
      <c r="Q180" s="93" t="s">
        <v>35</v>
      </c>
      <c r="R180" s="93" t="s">
        <v>35</v>
      </c>
      <c r="S180" s="93" t="s">
        <v>35</v>
      </c>
      <c r="T180" s="93" t="s">
        <v>35</v>
      </c>
      <c r="U180" s="93" t="s">
        <v>35</v>
      </c>
      <c r="V180" s="93" t="s">
        <v>35</v>
      </c>
      <c r="W180" s="93" t="s">
        <v>35</v>
      </c>
      <c r="X180" s="93" t="s">
        <v>35</v>
      </c>
      <c r="Y180" s="7"/>
      <c r="Z180" s="7"/>
    </row>
    <row r="181" spans="1:26" s="8" customFormat="1">
      <c r="A181" s="199"/>
      <c r="B181" s="285"/>
      <c r="C181" s="195"/>
      <c r="D181" s="195"/>
      <c r="E181" s="188"/>
      <c r="F181" s="71" t="s">
        <v>89</v>
      </c>
      <c r="G181" s="68">
        <f>H181+I181+J181+K181+L181+M181</f>
        <v>764486.95</v>
      </c>
      <c r="H181" s="10">
        <f t="shared" ref="H181:M182" si="150">H184+H187+H190+H193</f>
        <v>248638.81</v>
      </c>
      <c r="I181" s="10">
        <f>I184+I187+I190+I193</f>
        <v>206087.67999999999</v>
      </c>
      <c r="J181" s="10">
        <f>J184+J187+J190+J193+J196+J199</f>
        <v>309760.45999999996</v>
      </c>
      <c r="K181" s="10">
        <f t="shared" si="150"/>
        <v>0</v>
      </c>
      <c r="L181" s="10">
        <f t="shared" si="150"/>
        <v>0</v>
      </c>
      <c r="M181" s="10">
        <f t="shared" si="150"/>
        <v>0</v>
      </c>
      <c r="N181" s="10">
        <f t="shared" ref="N181" si="151">N184+N187+N190+N193</f>
        <v>0</v>
      </c>
      <c r="O181" s="186"/>
      <c r="P181" s="93"/>
      <c r="Q181" s="93"/>
      <c r="R181" s="93"/>
      <c r="S181" s="93"/>
      <c r="T181" s="93"/>
      <c r="U181" s="93"/>
      <c r="V181" s="93"/>
      <c r="W181" s="93"/>
      <c r="X181" s="93"/>
      <c r="Y181" s="7"/>
      <c r="Z181" s="7"/>
    </row>
    <row r="182" spans="1:26" s="8" customFormat="1" ht="30" customHeight="1">
      <c r="A182" s="199"/>
      <c r="B182" s="285"/>
      <c r="C182" s="195"/>
      <c r="D182" s="195"/>
      <c r="E182" s="188"/>
      <c r="F182" s="71" t="s">
        <v>90</v>
      </c>
      <c r="G182" s="10">
        <f t="shared" si="119"/>
        <v>4045586.3900000006</v>
      </c>
      <c r="H182" s="10">
        <f t="shared" si="150"/>
        <v>1411922.1400000001</v>
      </c>
      <c r="I182" s="10">
        <f t="shared" si="150"/>
        <v>510298.10000000003</v>
      </c>
      <c r="J182" s="10">
        <f>J185+J188+J191+J194+J197+J200</f>
        <v>2123366.1500000004</v>
      </c>
      <c r="K182" s="10">
        <f t="shared" si="150"/>
        <v>0</v>
      </c>
      <c r="L182" s="10">
        <f t="shared" si="150"/>
        <v>0</v>
      </c>
      <c r="M182" s="10">
        <f t="shared" si="150"/>
        <v>0</v>
      </c>
      <c r="N182" s="10">
        <f t="shared" ref="N182" si="152">N185+N188+N191+N194</f>
        <v>0</v>
      </c>
      <c r="O182" s="186"/>
      <c r="P182" s="93"/>
      <c r="Q182" s="93"/>
      <c r="R182" s="93"/>
      <c r="S182" s="93"/>
      <c r="T182" s="93"/>
      <c r="U182" s="93"/>
      <c r="V182" s="93"/>
      <c r="W182" s="93"/>
      <c r="X182" s="93"/>
      <c r="Y182" s="7"/>
      <c r="Z182" s="7"/>
    </row>
    <row r="183" spans="1:26" s="8" customFormat="1" ht="13.5" customHeight="1">
      <c r="A183" s="199" t="s">
        <v>9</v>
      </c>
      <c r="B183" s="188" t="s">
        <v>126</v>
      </c>
      <c r="C183" s="195">
        <v>2020</v>
      </c>
      <c r="D183" s="195">
        <v>2026</v>
      </c>
      <c r="E183" s="188" t="s">
        <v>119</v>
      </c>
      <c r="F183" s="40" t="s">
        <v>33</v>
      </c>
      <c r="G183" s="68">
        <f t="shared" si="119"/>
        <v>2709258.5600000005</v>
      </c>
      <c r="H183" s="68">
        <f t="shared" ref="H183:M183" si="153">H184+H185</f>
        <v>931025.4</v>
      </c>
      <c r="I183" s="68">
        <f t="shared" si="153"/>
        <v>716385.78</v>
      </c>
      <c r="J183" s="68">
        <f t="shared" si="153"/>
        <v>1061847.3800000001</v>
      </c>
      <c r="K183" s="10">
        <f t="shared" si="153"/>
        <v>0</v>
      </c>
      <c r="L183" s="10">
        <f t="shared" si="153"/>
        <v>0</v>
      </c>
      <c r="M183" s="30">
        <f t="shared" si="153"/>
        <v>0</v>
      </c>
      <c r="N183" s="30">
        <f t="shared" ref="N183" si="154">N184+N185</f>
        <v>0</v>
      </c>
      <c r="O183" s="141" t="s">
        <v>68</v>
      </c>
      <c r="P183" s="144" t="s">
        <v>69</v>
      </c>
      <c r="Q183" s="103">
        <v>100</v>
      </c>
      <c r="R183" s="103">
        <v>100</v>
      </c>
      <c r="S183" s="103">
        <v>100</v>
      </c>
      <c r="T183" s="103">
        <v>100</v>
      </c>
      <c r="U183" s="103" t="s">
        <v>35</v>
      </c>
      <c r="V183" s="103" t="s">
        <v>35</v>
      </c>
      <c r="W183" s="103" t="s">
        <v>35</v>
      </c>
      <c r="X183" s="103" t="s">
        <v>35</v>
      </c>
      <c r="Y183" s="7"/>
      <c r="Z183" s="7"/>
    </row>
    <row r="184" spans="1:26" s="8" customFormat="1">
      <c r="A184" s="199"/>
      <c r="B184" s="188"/>
      <c r="C184" s="195"/>
      <c r="D184" s="195"/>
      <c r="E184" s="188"/>
      <c r="F184" s="71" t="s">
        <v>89</v>
      </c>
      <c r="G184" s="68">
        <f t="shared" si="119"/>
        <v>605925.79999999993</v>
      </c>
      <c r="H184" s="10">
        <v>195950.78</v>
      </c>
      <c r="I184" s="10">
        <v>206087.67999999999</v>
      </c>
      <c r="J184" s="10">
        <v>203887.34</v>
      </c>
      <c r="K184" s="10">
        <v>0</v>
      </c>
      <c r="L184" s="10">
        <v>0</v>
      </c>
      <c r="M184" s="81">
        <v>0</v>
      </c>
      <c r="N184" s="81">
        <v>0</v>
      </c>
      <c r="O184" s="137"/>
      <c r="P184" s="144"/>
      <c r="Q184" s="104"/>
      <c r="R184" s="104"/>
      <c r="S184" s="104"/>
      <c r="T184" s="104"/>
      <c r="U184" s="104"/>
      <c r="V184" s="104"/>
      <c r="W184" s="104"/>
      <c r="X184" s="104"/>
      <c r="Y184" s="7"/>
      <c r="Z184" s="7"/>
    </row>
    <row r="185" spans="1:26" s="8" customFormat="1" ht="294.75" customHeight="1">
      <c r="A185" s="199"/>
      <c r="B185" s="188"/>
      <c r="C185" s="195"/>
      <c r="D185" s="195"/>
      <c r="E185" s="188"/>
      <c r="F185" s="71" t="s">
        <v>90</v>
      </c>
      <c r="G185" s="10">
        <f t="shared" si="119"/>
        <v>2103332.7599999998</v>
      </c>
      <c r="H185" s="10">
        <v>735074.62</v>
      </c>
      <c r="I185" s="10">
        <f>256463.48+102304.3+151530.32</f>
        <v>510298.10000000003</v>
      </c>
      <c r="J185" s="10">
        <v>857960.04</v>
      </c>
      <c r="K185" s="10">
        <v>0</v>
      </c>
      <c r="L185" s="10">
        <v>0</v>
      </c>
      <c r="M185" s="30">
        <v>0</v>
      </c>
      <c r="N185" s="30">
        <v>0</v>
      </c>
      <c r="O185" s="138"/>
      <c r="P185" s="149"/>
      <c r="Q185" s="104"/>
      <c r="R185" s="104"/>
      <c r="S185" s="104"/>
      <c r="T185" s="104"/>
      <c r="U185" s="104"/>
      <c r="V185" s="104"/>
      <c r="W185" s="104"/>
      <c r="X185" s="104"/>
      <c r="Y185" s="7"/>
      <c r="Z185" s="7"/>
    </row>
    <row r="186" spans="1:26" s="8" customFormat="1" ht="13.5" customHeight="1">
      <c r="A186" s="199" t="s">
        <v>128</v>
      </c>
      <c r="B186" s="188" t="s">
        <v>130</v>
      </c>
      <c r="C186" s="195">
        <v>2020</v>
      </c>
      <c r="D186" s="195">
        <v>2026</v>
      </c>
      <c r="E186" s="188" t="s">
        <v>119</v>
      </c>
      <c r="F186" s="40" t="s">
        <v>33</v>
      </c>
      <c r="G186" s="68">
        <f t="shared" ref="G186:G191" si="155">H186+I186+J186+K186+L186+M186</f>
        <v>3000</v>
      </c>
      <c r="H186" s="68">
        <f t="shared" ref="H186:M186" si="156">H187+H188</f>
        <v>3000</v>
      </c>
      <c r="I186" s="68">
        <f t="shared" si="156"/>
        <v>0</v>
      </c>
      <c r="J186" s="68">
        <f t="shared" si="156"/>
        <v>0</v>
      </c>
      <c r="K186" s="10">
        <f t="shared" si="156"/>
        <v>0</v>
      </c>
      <c r="L186" s="10">
        <f t="shared" si="156"/>
        <v>0</v>
      </c>
      <c r="M186" s="30">
        <f t="shared" si="156"/>
        <v>0</v>
      </c>
      <c r="N186" s="30">
        <f t="shared" ref="N186" si="157">N187+N188</f>
        <v>0</v>
      </c>
      <c r="O186" s="141" t="s">
        <v>132</v>
      </c>
      <c r="P186" s="144" t="s">
        <v>134</v>
      </c>
      <c r="Q186" s="103">
        <v>1</v>
      </c>
      <c r="R186" s="103">
        <v>1</v>
      </c>
      <c r="S186" s="103">
        <v>1</v>
      </c>
      <c r="T186" s="103">
        <v>1</v>
      </c>
      <c r="U186" s="103" t="s">
        <v>35</v>
      </c>
      <c r="V186" s="103" t="s">
        <v>35</v>
      </c>
      <c r="W186" s="103" t="s">
        <v>35</v>
      </c>
      <c r="X186" s="103" t="s">
        <v>35</v>
      </c>
      <c r="Y186" s="7"/>
      <c r="Z186" s="7"/>
    </row>
    <row r="187" spans="1:26" s="8" customFormat="1">
      <c r="A187" s="199"/>
      <c r="B187" s="188"/>
      <c r="C187" s="195"/>
      <c r="D187" s="195"/>
      <c r="E187" s="188"/>
      <c r="F187" s="71" t="s">
        <v>89</v>
      </c>
      <c r="G187" s="68">
        <f t="shared" si="155"/>
        <v>0</v>
      </c>
      <c r="H187" s="10">
        <v>0</v>
      </c>
      <c r="I187" s="10">
        <v>0</v>
      </c>
      <c r="J187" s="68">
        <v>0</v>
      </c>
      <c r="K187" s="68">
        <v>0</v>
      </c>
      <c r="L187" s="68">
        <v>0</v>
      </c>
      <c r="M187" s="81">
        <v>0</v>
      </c>
      <c r="N187" s="81">
        <v>0</v>
      </c>
      <c r="O187" s="137"/>
      <c r="P187" s="144"/>
      <c r="Q187" s="104"/>
      <c r="R187" s="104"/>
      <c r="S187" s="104"/>
      <c r="T187" s="104"/>
      <c r="U187" s="104"/>
      <c r="V187" s="104"/>
      <c r="W187" s="104"/>
      <c r="X187" s="104"/>
      <c r="Y187" s="7"/>
      <c r="Z187" s="7"/>
    </row>
    <row r="188" spans="1:26" s="8" customFormat="1" ht="225.75" customHeight="1">
      <c r="A188" s="199"/>
      <c r="B188" s="188"/>
      <c r="C188" s="195"/>
      <c r="D188" s="195"/>
      <c r="E188" s="188"/>
      <c r="F188" s="71" t="s">
        <v>90</v>
      </c>
      <c r="G188" s="10">
        <f t="shared" si="155"/>
        <v>3000</v>
      </c>
      <c r="H188" s="10">
        <v>3000</v>
      </c>
      <c r="I188" s="10">
        <v>0</v>
      </c>
      <c r="J188" s="10">
        <v>0</v>
      </c>
      <c r="K188" s="10">
        <v>0</v>
      </c>
      <c r="L188" s="10">
        <v>0</v>
      </c>
      <c r="M188" s="30">
        <v>0</v>
      </c>
      <c r="N188" s="30">
        <v>0</v>
      </c>
      <c r="O188" s="138"/>
      <c r="P188" s="149"/>
      <c r="Q188" s="104"/>
      <c r="R188" s="104"/>
      <c r="S188" s="104"/>
      <c r="T188" s="104"/>
      <c r="U188" s="104"/>
      <c r="V188" s="104"/>
      <c r="W188" s="104"/>
      <c r="X188" s="104"/>
      <c r="Y188" s="7"/>
      <c r="Z188" s="7"/>
    </row>
    <row r="189" spans="1:26" s="8" customFormat="1" ht="13.5" customHeight="1">
      <c r="A189" s="199" t="s">
        <v>129</v>
      </c>
      <c r="B189" s="188" t="s">
        <v>131</v>
      </c>
      <c r="C189" s="195">
        <v>2020</v>
      </c>
      <c r="D189" s="195">
        <v>2026</v>
      </c>
      <c r="E189" s="188" t="s">
        <v>119</v>
      </c>
      <c r="F189" s="40" t="s">
        <v>33</v>
      </c>
      <c r="G189" s="68">
        <f t="shared" si="155"/>
        <v>50000</v>
      </c>
      <c r="H189" s="68">
        <f t="shared" ref="H189:M189" si="158">H190+H191</f>
        <v>50000</v>
      </c>
      <c r="I189" s="68">
        <f t="shared" si="158"/>
        <v>0</v>
      </c>
      <c r="J189" s="68">
        <f t="shared" si="158"/>
        <v>0</v>
      </c>
      <c r="K189" s="10">
        <f t="shared" si="158"/>
        <v>0</v>
      </c>
      <c r="L189" s="10">
        <f t="shared" si="158"/>
        <v>0</v>
      </c>
      <c r="M189" s="30">
        <f t="shared" si="158"/>
        <v>0</v>
      </c>
      <c r="N189" s="30">
        <f t="shared" ref="N189" si="159">N190+N191</f>
        <v>0</v>
      </c>
      <c r="O189" s="141" t="s">
        <v>133</v>
      </c>
      <c r="P189" s="144" t="s">
        <v>134</v>
      </c>
      <c r="Q189" s="103">
        <v>1</v>
      </c>
      <c r="R189" s="103">
        <v>1</v>
      </c>
      <c r="S189" s="103">
        <v>1</v>
      </c>
      <c r="T189" s="103">
        <v>1</v>
      </c>
      <c r="U189" s="103" t="s">
        <v>35</v>
      </c>
      <c r="V189" s="103" t="s">
        <v>35</v>
      </c>
      <c r="W189" s="103" t="s">
        <v>35</v>
      </c>
      <c r="X189" s="103" t="s">
        <v>35</v>
      </c>
      <c r="Y189" s="7"/>
      <c r="Z189" s="7"/>
    </row>
    <row r="190" spans="1:26" s="8" customFormat="1">
      <c r="A190" s="199"/>
      <c r="B190" s="188"/>
      <c r="C190" s="195"/>
      <c r="D190" s="195"/>
      <c r="E190" s="188"/>
      <c r="F190" s="71" t="s">
        <v>89</v>
      </c>
      <c r="G190" s="68">
        <f t="shared" si="155"/>
        <v>0</v>
      </c>
      <c r="H190" s="10">
        <v>0</v>
      </c>
      <c r="I190" s="10">
        <v>0</v>
      </c>
      <c r="J190" s="68">
        <v>0</v>
      </c>
      <c r="K190" s="68">
        <v>0</v>
      </c>
      <c r="L190" s="68">
        <v>0</v>
      </c>
      <c r="M190" s="81">
        <v>0</v>
      </c>
      <c r="N190" s="81">
        <v>0</v>
      </c>
      <c r="O190" s="137"/>
      <c r="P190" s="144"/>
      <c r="Q190" s="104"/>
      <c r="R190" s="104"/>
      <c r="S190" s="104"/>
      <c r="T190" s="104"/>
      <c r="U190" s="104"/>
      <c r="V190" s="104"/>
      <c r="W190" s="104"/>
      <c r="X190" s="104"/>
      <c r="Y190" s="7"/>
      <c r="Z190" s="7"/>
    </row>
    <row r="191" spans="1:26" s="8" customFormat="1" ht="231" customHeight="1">
      <c r="A191" s="199"/>
      <c r="B191" s="188"/>
      <c r="C191" s="195"/>
      <c r="D191" s="195"/>
      <c r="E191" s="188"/>
      <c r="F191" s="71" t="s">
        <v>90</v>
      </c>
      <c r="G191" s="10">
        <f t="shared" si="155"/>
        <v>50000</v>
      </c>
      <c r="H191" s="10">
        <v>50000</v>
      </c>
      <c r="I191" s="10">
        <v>0</v>
      </c>
      <c r="J191" s="10">
        <v>0</v>
      </c>
      <c r="K191" s="10">
        <v>0</v>
      </c>
      <c r="L191" s="10">
        <v>0</v>
      </c>
      <c r="M191" s="30">
        <v>0</v>
      </c>
      <c r="N191" s="30">
        <v>0</v>
      </c>
      <c r="O191" s="138"/>
      <c r="P191" s="149"/>
      <c r="Q191" s="104"/>
      <c r="R191" s="104"/>
      <c r="S191" s="104"/>
      <c r="T191" s="104"/>
      <c r="U191" s="104"/>
      <c r="V191" s="104"/>
      <c r="W191" s="104"/>
      <c r="X191" s="104"/>
      <c r="Y191" s="7"/>
      <c r="Z191" s="7"/>
    </row>
    <row r="192" spans="1:26" s="8" customFormat="1" ht="13.5" customHeight="1">
      <c r="A192" s="199" t="s">
        <v>148</v>
      </c>
      <c r="B192" s="188" t="s">
        <v>149</v>
      </c>
      <c r="C192" s="195">
        <v>2020</v>
      </c>
      <c r="D192" s="195">
        <v>2026</v>
      </c>
      <c r="E192" s="188" t="s">
        <v>180</v>
      </c>
      <c r="F192" s="40" t="s">
        <v>33</v>
      </c>
      <c r="G192" s="68">
        <f t="shared" ref="G192:G200" si="160">H192+I192+J192+K192+L192+M192</f>
        <v>676535.55</v>
      </c>
      <c r="H192" s="68">
        <f t="shared" ref="H192:M192" si="161">H193+H194</f>
        <v>676535.55</v>
      </c>
      <c r="I192" s="68">
        <f t="shared" si="161"/>
        <v>0</v>
      </c>
      <c r="J192" s="68">
        <f t="shared" si="161"/>
        <v>0</v>
      </c>
      <c r="K192" s="10">
        <f t="shared" si="161"/>
        <v>0</v>
      </c>
      <c r="L192" s="10">
        <f t="shared" si="161"/>
        <v>0</v>
      </c>
      <c r="M192" s="30">
        <f t="shared" si="161"/>
        <v>0</v>
      </c>
      <c r="N192" s="30">
        <f t="shared" ref="N192" si="162">N193+N194</f>
        <v>0</v>
      </c>
      <c r="O192" s="146" t="s">
        <v>150</v>
      </c>
      <c r="P192" s="144" t="s">
        <v>69</v>
      </c>
      <c r="Q192" s="103">
        <v>1</v>
      </c>
      <c r="R192" s="103">
        <v>1</v>
      </c>
      <c r="S192" s="103">
        <v>0</v>
      </c>
      <c r="T192" s="103">
        <v>0</v>
      </c>
      <c r="U192" s="103">
        <v>0</v>
      </c>
      <c r="V192" s="103">
        <v>0</v>
      </c>
      <c r="W192" s="103">
        <v>0</v>
      </c>
      <c r="X192" s="103">
        <v>0</v>
      </c>
      <c r="Y192" s="7"/>
      <c r="Z192" s="7"/>
    </row>
    <row r="193" spans="1:132" s="8" customFormat="1">
      <c r="A193" s="199"/>
      <c r="B193" s="188"/>
      <c r="C193" s="195"/>
      <c r="D193" s="195"/>
      <c r="E193" s="188"/>
      <c r="F193" s="71" t="s">
        <v>89</v>
      </c>
      <c r="G193" s="68">
        <f t="shared" si="160"/>
        <v>52688.03</v>
      </c>
      <c r="H193" s="10">
        <v>52688.03</v>
      </c>
      <c r="I193" s="10">
        <v>0</v>
      </c>
      <c r="J193" s="68">
        <v>0</v>
      </c>
      <c r="K193" s="68">
        <v>0</v>
      </c>
      <c r="L193" s="68">
        <v>0</v>
      </c>
      <c r="M193" s="81">
        <v>0</v>
      </c>
      <c r="N193" s="81">
        <v>0</v>
      </c>
      <c r="O193" s="147"/>
      <c r="P193" s="144"/>
      <c r="Q193" s="104"/>
      <c r="R193" s="104"/>
      <c r="S193" s="104"/>
      <c r="T193" s="104"/>
      <c r="U193" s="104"/>
      <c r="V193" s="104"/>
      <c r="W193" s="104"/>
      <c r="X193" s="104"/>
      <c r="Y193" s="7"/>
      <c r="Z193" s="7"/>
    </row>
    <row r="194" spans="1:132" s="8" customFormat="1" ht="150" customHeight="1">
      <c r="A194" s="199"/>
      <c r="B194" s="188"/>
      <c r="C194" s="195"/>
      <c r="D194" s="195"/>
      <c r="E194" s="188"/>
      <c r="F194" s="71" t="s">
        <v>90</v>
      </c>
      <c r="G194" s="10">
        <f t="shared" si="160"/>
        <v>623847.52</v>
      </c>
      <c r="H194" s="10">
        <v>623847.52</v>
      </c>
      <c r="I194" s="10">
        <v>0</v>
      </c>
      <c r="J194" s="10">
        <v>0</v>
      </c>
      <c r="K194" s="10">
        <v>0</v>
      </c>
      <c r="L194" s="10">
        <v>0</v>
      </c>
      <c r="M194" s="30">
        <v>0</v>
      </c>
      <c r="N194" s="30">
        <v>0</v>
      </c>
      <c r="O194" s="148"/>
      <c r="P194" s="149"/>
      <c r="Q194" s="104"/>
      <c r="R194" s="104"/>
      <c r="S194" s="104"/>
      <c r="T194" s="104"/>
      <c r="U194" s="104"/>
      <c r="V194" s="104"/>
      <c r="W194" s="104"/>
      <c r="X194" s="104"/>
      <c r="Y194" s="7"/>
      <c r="Z194" s="7"/>
    </row>
    <row r="195" spans="1:132" s="8" customFormat="1" ht="13.5" customHeight="1">
      <c r="A195" s="199" t="s">
        <v>175</v>
      </c>
      <c r="B195" s="188" t="s">
        <v>176</v>
      </c>
      <c r="C195" s="195">
        <v>2020</v>
      </c>
      <c r="D195" s="195">
        <v>2026</v>
      </c>
      <c r="E195" s="188" t="s">
        <v>180</v>
      </c>
      <c r="F195" s="40" t="s">
        <v>33</v>
      </c>
      <c r="G195" s="68">
        <f t="shared" si="160"/>
        <v>1371279.23</v>
      </c>
      <c r="H195" s="68">
        <f t="shared" ref="H195:M195" si="163">H196+H197</f>
        <v>0</v>
      </c>
      <c r="I195" s="68">
        <f t="shared" si="163"/>
        <v>0</v>
      </c>
      <c r="J195" s="68">
        <f t="shared" si="163"/>
        <v>1371279.23</v>
      </c>
      <c r="K195" s="10">
        <f t="shared" si="163"/>
        <v>0</v>
      </c>
      <c r="L195" s="10">
        <f t="shared" si="163"/>
        <v>0</v>
      </c>
      <c r="M195" s="30">
        <f t="shared" si="163"/>
        <v>0</v>
      </c>
      <c r="N195" s="30">
        <f t="shared" ref="N195" si="164">N196+N197</f>
        <v>0</v>
      </c>
      <c r="O195" s="146" t="s">
        <v>68</v>
      </c>
      <c r="P195" s="144" t="s">
        <v>69</v>
      </c>
      <c r="Q195" s="103">
        <f>SUM(R195:W197)</f>
        <v>18</v>
      </c>
      <c r="R195" s="103" t="s">
        <v>35</v>
      </c>
      <c r="S195" s="103" t="s">
        <v>35</v>
      </c>
      <c r="T195" s="103">
        <v>18</v>
      </c>
      <c r="U195" s="103" t="s">
        <v>35</v>
      </c>
      <c r="V195" s="103" t="s">
        <v>35</v>
      </c>
      <c r="W195" s="103" t="s">
        <v>35</v>
      </c>
      <c r="X195" s="103" t="s">
        <v>35</v>
      </c>
      <c r="Y195" s="7"/>
      <c r="Z195" s="7"/>
    </row>
    <row r="196" spans="1:132" s="8" customFormat="1">
      <c r="A196" s="199"/>
      <c r="B196" s="188"/>
      <c r="C196" s="195"/>
      <c r="D196" s="195"/>
      <c r="E196" s="188"/>
      <c r="F196" s="71" t="s">
        <v>89</v>
      </c>
      <c r="G196" s="68">
        <f t="shared" si="160"/>
        <v>105873.12</v>
      </c>
      <c r="H196" s="10">
        <v>0</v>
      </c>
      <c r="I196" s="10">
        <v>0</v>
      </c>
      <c r="J196" s="68">
        <v>105873.12</v>
      </c>
      <c r="K196" s="68">
        <v>0</v>
      </c>
      <c r="L196" s="68">
        <v>0</v>
      </c>
      <c r="M196" s="81">
        <v>0</v>
      </c>
      <c r="N196" s="81">
        <v>0</v>
      </c>
      <c r="O196" s="147"/>
      <c r="P196" s="144"/>
      <c r="Q196" s="104"/>
      <c r="R196" s="104"/>
      <c r="S196" s="104"/>
      <c r="T196" s="104"/>
      <c r="U196" s="104"/>
      <c r="V196" s="104"/>
      <c r="W196" s="104"/>
      <c r="X196" s="104"/>
      <c r="Y196" s="7"/>
      <c r="Z196" s="7"/>
    </row>
    <row r="197" spans="1:132" s="8" customFormat="1" ht="140.25" customHeight="1">
      <c r="A197" s="199"/>
      <c r="B197" s="188"/>
      <c r="C197" s="195"/>
      <c r="D197" s="195"/>
      <c r="E197" s="188"/>
      <c r="F197" s="71" t="s">
        <v>90</v>
      </c>
      <c r="G197" s="10">
        <f t="shared" si="160"/>
        <v>1265406.1100000001</v>
      </c>
      <c r="H197" s="10">
        <v>0</v>
      </c>
      <c r="I197" s="10">
        <v>0</v>
      </c>
      <c r="J197" s="10">
        <v>1265406.1100000001</v>
      </c>
      <c r="K197" s="10">
        <v>0</v>
      </c>
      <c r="L197" s="10">
        <v>0</v>
      </c>
      <c r="M197" s="30">
        <v>0</v>
      </c>
      <c r="N197" s="30">
        <v>0</v>
      </c>
      <c r="O197" s="148"/>
      <c r="P197" s="149"/>
      <c r="Q197" s="104"/>
      <c r="R197" s="104"/>
      <c r="S197" s="104"/>
      <c r="T197" s="104"/>
      <c r="U197" s="104"/>
      <c r="V197" s="104"/>
      <c r="W197" s="104"/>
      <c r="X197" s="104"/>
      <c r="Y197" s="7"/>
      <c r="Z197" s="7"/>
    </row>
    <row r="198" spans="1:132" s="8" customFormat="1" ht="13.5" customHeight="1">
      <c r="A198" s="199" t="s">
        <v>177</v>
      </c>
      <c r="B198" s="188" t="s">
        <v>178</v>
      </c>
      <c r="C198" s="195">
        <v>2020</v>
      </c>
      <c r="D198" s="195">
        <v>2026</v>
      </c>
      <c r="E198" s="188" t="s">
        <v>181</v>
      </c>
      <c r="F198" s="40" t="s">
        <v>33</v>
      </c>
      <c r="G198" s="68">
        <f t="shared" si="160"/>
        <v>676535.55</v>
      </c>
      <c r="H198" s="68">
        <f t="shared" ref="H198:M198" si="165">H199+H200</f>
        <v>676535.55</v>
      </c>
      <c r="I198" s="68">
        <f t="shared" si="165"/>
        <v>0</v>
      </c>
      <c r="J198" s="68">
        <f t="shared" si="165"/>
        <v>0</v>
      </c>
      <c r="K198" s="10">
        <f t="shared" si="165"/>
        <v>0</v>
      </c>
      <c r="L198" s="10">
        <f t="shared" si="165"/>
        <v>0</v>
      </c>
      <c r="M198" s="30">
        <f t="shared" si="165"/>
        <v>0</v>
      </c>
      <c r="N198" s="30">
        <f t="shared" ref="N198" si="166">N199+N200</f>
        <v>0</v>
      </c>
      <c r="O198" s="146" t="s">
        <v>179</v>
      </c>
      <c r="P198" s="144" t="s">
        <v>69</v>
      </c>
      <c r="Q198" s="103">
        <f>SUM(R198:W200)</f>
        <v>1</v>
      </c>
      <c r="R198" s="103" t="s">
        <v>35</v>
      </c>
      <c r="S198" s="103" t="s">
        <v>35</v>
      </c>
      <c r="T198" s="103">
        <v>1</v>
      </c>
      <c r="U198" s="103" t="s">
        <v>35</v>
      </c>
      <c r="V198" s="103" t="s">
        <v>35</v>
      </c>
      <c r="W198" s="103" t="s">
        <v>35</v>
      </c>
      <c r="X198" s="103" t="s">
        <v>35</v>
      </c>
      <c r="Y198" s="7"/>
      <c r="Z198" s="7"/>
    </row>
    <row r="199" spans="1:132" s="8" customFormat="1">
      <c r="A199" s="199"/>
      <c r="B199" s="188"/>
      <c r="C199" s="195"/>
      <c r="D199" s="195"/>
      <c r="E199" s="188"/>
      <c r="F199" s="71" t="s">
        <v>89</v>
      </c>
      <c r="G199" s="68">
        <f t="shared" si="160"/>
        <v>52688.03</v>
      </c>
      <c r="H199" s="10">
        <v>52688.03</v>
      </c>
      <c r="I199" s="10">
        <v>0</v>
      </c>
      <c r="J199" s="68">
        <v>0</v>
      </c>
      <c r="K199" s="68">
        <v>0</v>
      </c>
      <c r="L199" s="68">
        <v>0</v>
      </c>
      <c r="M199" s="81">
        <v>0</v>
      </c>
      <c r="N199" s="81">
        <v>0</v>
      </c>
      <c r="O199" s="147"/>
      <c r="P199" s="144"/>
      <c r="Q199" s="104"/>
      <c r="R199" s="104"/>
      <c r="S199" s="104"/>
      <c r="T199" s="104"/>
      <c r="U199" s="104"/>
      <c r="V199" s="104"/>
      <c r="W199" s="104"/>
      <c r="X199" s="104"/>
      <c r="Y199" s="7"/>
      <c r="Z199" s="7"/>
    </row>
    <row r="200" spans="1:132" s="8" customFormat="1" ht="304.5" customHeight="1">
      <c r="A200" s="199"/>
      <c r="B200" s="188"/>
      <c r="C200" s="195"/>
      <c r="D200" s="195"/>
      <c r="E200" s="188"/>
      <c r="F200" s="71" t="s">
        <v>90</v>
      </c>
      <c r="G200" s="10">
        <f t="shared" si="160"/>
        <v>623847.52</v>
      </c>
      <c r="H200" s="10">
        <v>623847.52</v>
      </c>
      <c r="I200" s="10">
        <v>0</v>
      </c>
      <c r="J200" s="10">
        <v>0</v>
      </c>
      <c r="K200" s="10">
        <v>0</v>
      </c>
      <c r="L200" s="10">
        <v>0</v>
      </c>
      <c r="M200" s="30">
        <v>0</v>
      </c>
      <c r="N200" s="30">
        <v>0</v>
      </c>
      <c r="O200" s="148"/>
      <c r="P200" s="149"/>
      <c r="Q200" s="104"/>
      <c r="R200" s="104"/>
      <c r="S200" s="104"/>
      <c r="T200" s="104"/>
      <c r="U200" s="104"/>
      <c r="V200" s="104"/>
      <c r="W200" s="104"/>
      <c r="X200" s="104"/>
      <c r="Y200" s="7"/>
      <c r="Z200" s="7"/>
    </row>
    <row r="201" spans="1:132" s="8" customFormat="1" ht="15.75" customHeight="1">
      <c r="A201" s="196" t="s">
        <v>64</v>
      </c>
      <c r="B201" s="200" t="s">
        <v>120</v>
      </c>
      <c r="C201" s="173">
        <v>2020</v>
      </c>
      <c r="D201" s="173">
        <v>2026</v>
      </c>
      <c r="E201" s="291" t="s">
        <v>35</v>
      </c>
      <c r="F201" s="40" t="s">
        <v>33</v>
      </c>
      <c r="G201" s="10">
        <f t="shared" si="119"/>
        <v>930839.16999999993</v>
      </c>
      <c r="H201" s="10">
        <f t="shared" ref="H201:M201" si="167">H202+H203</f>
        <v>117300</v>
      </c>
      <c r="I201" s="10">
        <f t="shared" si="167"/>
        <v>50000</v>
      </c>
      <c r="J201" s="10">
        <f t="shared" si="167"/>
        <v>221714.32</v>
      </c>
      <c r="K201" s="10">
        <f t="shared" si="167"/>
        <v>391824.85</v>
      </c>
      <c r="L201" s="10">
        <f t="shared" si="167"/>
        <v>150000</v>
      </c>
      <c r="M201" s="30">
        <f t="shared" si="167"/>
        <v>0</v>
      </c>
      <c r="N201" s="30">
        <f t="shared" ref="N201" si="168">N202+N203</f>
        <v>0</v>
      </c>
      <c r="O201" s="141" t="s">
        <v>35</v>
      </c>
      <c r="P201" s="90" t="s">
        <v>35</v>
      </c>
      <c r="Q201" s="90" t="s">
        <v>35</v>
      </c>
      <c r="R201" s="90" t="s">
        <v>35</v>
      </c>
      <c r="S201" s="90" t="s">
        <v>35</v>
      </c>
      <c r="T201" s="90" t="s">
        <v>35</v>
      </c>
      <c r="U201" s="90" t="s">
        <v>35</v>
      </c>
      <c r="V201" s="90" t="s">
        <v>35</v>
      </c>
      <c r="W201" s="90" t="s">
        <v>35</v>
      </c>
      <c r="X201" s="90" t="s">
        <v>35</v>
      </c>
      <c r="Y201" s="7"/>
      <c r="Z201" s="7"/>
    </row>
    <row r="202" spans="1:132" s="8" customFormat="1" ht="39.75" customHeight="1">
      <c r="A202" s="197"/>
      <c r="B202" s="201"/>
      <c r="C202" s="174"/>
      <c r="D202" s="174"/>
      <c r="E202" s="292"/>
      <c r="F202" s="77" t="s">
        <v>89</v>
      </c>
      <c r="G202" s="10">
        <f t="shared" si="119"/>
        <v>646580.89</v>
      </c>
      <c r="H202" s="10">
        <f t="shared" ref="H202:M203" si="169">H205</f>
        <v>117300</v>
      </c>
      <c r="I202" s="10">
        <f t="shared" si="169"/>
        <v>50000</v>
      </c>
      <c r="J202" s="10">
        <f t="shared" si="169"/>
        <v>100000</v>
      </c>
      <c r="K202" s="10">
        <f t="shared" si="169"/>
        <v>229280.89</v>
      </c>
      <c r="L202" s="10">
        <f t="shared" si="169"/>
        <v>150000</v>
      </c>
      <c r="M202" s="30">
        <f t="shared" si="169"/>
        <v>0</v>
      </c>
      <c r="N202" s="30">
        <f t="shared" ref="N202" si="170">N205</f>
        <v>0</v>
      </c>
      <c r="O202" s="137"/>
      <c r="P202" s="91"/>
      <c r="Q202" s="91"/>
      <c r="R202" s="91"/>
      <c r="S202" s="91"/>
      <c r="T202" s="91"/>
      <c r="U202" s="91"/>
      <c r="V202" s="91"/>
      <c r="W202" s="91"/>
      <c r="X202" s="91"/>
      <c r="Y202" s="7"/>
      <c r="Z202" s="7"/>
    </row>
    <row r="203" spans="1:132" s="8" customFormat="1" ht="123.75" customHeight="1">
      <c r="A203" s="198"/>
      <c r="B203" s="202"/>
      <c r="C203" s="175"/>
      <c r="D203" s="175"/>
      <c r="E203" s="293"/>
      <c r="F203" s="19" t="s">
        <v>90</v>
      </c>
      <c r="G203" s="9">
        <f t="shared" si="119"/>
        <v>284258.28000000003</v>
      </c>
      <c r="H203" s="10">
        <f t="shared" si="169"/>
        <v>0</v>
      </c>
      <c r="I203" s="10">
        <f t="shared" si="169"/>
        <v>0</v>
      </c>
      <c r="J203" s="10">
        <f t="shared" si="169"/>
        <v>121714.32</v>
      </c>
      <c r="K203" s="10">
        <f t="shared" si="169"/>
        <v>162543.96</v>
      </c>
      <c r="L203" s="10">
        <f t="shared" si="169"/>
        <v>0</v>
      </c>
      <c r="M203" s="30">
        <f t="shared" si="169"/>
        <v>0</v>
      </c>
      <c r="N203" s="30">
        <f t="shared" ref="N203" si="171">N206</f>
        <v>0</v>
      </c>
      <c r="O203" s="138"/>
      <c r="P203" s="92"/>
      <c r="Q203" s="92"/>
      <c r="R203" s="92"/>
      <c r="S203" s="92"/>
      <c r="T203" s="92"/>
      <c r="U203" s="92"/>
      <c r="V203" s="92"/>
      <c r="W203" s="92"/>
      <c r="X203" s="92"/>
      <c r="Y203" s="7"/>
      <c r="Z203" s="7"/>
    </row>
    <row r="204" spans="1:132" s="8" customFormat="1" ht="13.5" customHeight="1">
      <c r="A204" s="199" t="s">
        <v>36</v>
      </c>
      <c r="B204" s="285" t="s">
        <v>146</v>
      </c>
      <c r="C204" s="195">
        <v>2020</v>
      </c>
      <c r="D204" s="195">
        <v>2026</v>
      </c>
      <c r="E204" s="188" t="s">
        <v>107</v>
      </c>
      <c r="F204" s="42" t="s">
        <v>33</v>
      </c>
      <c r="G204" s="68">
        <f t="shared" si="119"/>
        <v>930839.16999999993</v>
      </c>
      <c r="H204" s="10">
        <f t="shared" ref="H204:M204" si="172">H205+H206</f>
        <v>117300</v>
      </c>
      <c r="I204" s="10">
        <f t="shared" si="172"/>
        <v>50000</v>
      </c>
      <c r="J204" s="68">
        <f t="shared" si="172"/>
        <v>221714.32</v>
      </c>
      <c r="K204" s="68">
        <f t="shared" si="172"/>
        <v>391824.85</v>
      </c>
      <c r="L204" s="10">
        <f t="shared" si="172"/>
        <v>150000</v>
      </c>
      <c r="M204" s="10">
        <f t="shared" si="172"/>
        <v>0</v>
      </c>
      <c r="N204" s="10">
        <f t="shared" ref="N204" si="173">N205+N206</f>
        <v>0</v>
      </c>
      <c r="O204" s="186" t="s">
        <v>35</v>
      </c>
      <c r="P204" s="93" t="s">
        <v>35</v>
      </c>
      <c r="Q204" s="93" t="s">
        <v>35</v>
      </c>
      <c r="R204" s="93" t="s">
        <v>35</v>
      </c>
      <c r="S204" s="93" t="s">
        <v>35</v>
      </c>
      <c r="T204" s="93" t="s">
        <v>35</v>
      </c>
      <c r="U204" s="93" t="s">
        <v>35</v>
      </c>
      <c r="V204" s="93" t="s">
        <v>35</v>
      </c>
      <c r="W204" s="93" t="s">
        <v>35</v>
      </c>
      <c r="X204" s="93" t="s">
        <v>35</v>
      </c>
      <c r="Y204" s="7"/>
      <c r="Z204" s="7"/>
    </row>
    <row r="205" spans="1:132" s="8" customFormat="1">
      <c r="A205" s="199"/>
      <c r="B205" s="285"/>
      <c r="C205" s="195"/>
      <c r="D205" s="195"/>
      <c r="E205" s="188"/>
      <c r="F205" s="43" t="s">
        <v>89</v>
      </c>
      <c r="G205" s="68">
        <f t="shared" si="119"/>
        <v>646580.89</v>
      </c>
      <c r="H205" s="10">
        <f t="shared" ref="H205:M206" si="174">H208</f>
        <v>117300</v>
      </c>
      <c r="I205" s="10">
        <f t="shared" si="174"/>
        <v>50000</v>
      </c>
      <c r="J205" s="68">
        <f t="shared" si="174"/>
        <v>100000</v>
      </c>
      <c r="K205" s="68">
        <f t="shared" si="174"/>
        <v>229280.89</v>
      </c>
      <c r="L205" s="10">
        <f t="shared" si="174"/>
        <v>150000</v>
      </c>
      <c r="M205" s="10">
        <f t="shared" si="174"/>
        <v>0</v>
      </c>
      <c r="N205" s="10">
        <f t="shared" ref="N205" si="175">N208</f>
        <v>0</v>
      </c>
      <c r="O205" s="186"/>
      <c r="P205" s="93"/>
      <c r="Q205" s="93"/>
      <c r="R205" s="93"/>
      <c r="S205" s="93"/>
      <c r="T205" s="93"/>
      <c r="U205" s="93"/>
      <c r="V205" s="93"/>
      <c r="W205" s="93"/>
      <c r="X205" s="93"/>
      <c r="Y205" s="7"/>
      <c r="Z205" s="7"/>
    </row>
    <row r="206" spans="1:132" s="8" customFormat="1" ht="39.75" customHeight="1">
      <c r="A206" s="196"/>
      <c r="B206" s="233"/>
      <c r="C206" s="173"/>
      <c r="D206" s="173"/>
      <c r="E206" s="205"/>
      <c r="F206" s="26" t="s">
        <v>90</v>
      </c>
      <c r="G206" s="32">
        <f t="shared" si="119"/>
        <v>284258.28000000003</v>
      </c>
      <c r="H206" s="20">
        <f t="shared" si="174"/>
        <v>0</v>
      </c>
      <c r="I206" s="20">
        <f t="shared" si="174"/>
        <v>0</v>
      </c>
      <c r="J206" s="20">
        <f t="shared" si="174"/>
        <v>121714.32</v>
      </c>
      <c r="K206" s="20">
        <f t="shared" si="174"/>
        <v>162543.96</v>
      </c>
      <c r="L206" s="20">
        <f t="shared" si="174"/>
        <v>0</v>
      </c>
      <c r="M206" s="20">
        <f t="shared" si="174"/>
        <v>0</v>
      </c>
      <c r="N206" s="20">
        <f t="shared" ref="N206" si="176">N209</f>
        <v>0</v>
      </c>
      <c r="O206" s="186"/>
      <c r="P206" s="93"/>
      <c r="Q206" s="93"/>
      <c r="R206" s="93"/>
      <c r="S206" s="93"/>
      <c r="T206" s="93"/>
      <c r="U206" s="93"/>
      <c r="V206" s="93"/>
      <c r="W206" s="93"/>
      <c r="X206" s="93"/>
      <c r="Y206" s="7"/>
      <c r="Z206" s="7"/>
    </row>
    <row r="207" spans="1:132" s="37" customFormat="1" ht="29.25" customHeight="1">
      <c r="A207" s="206" t="s">
        <v>65</v>
      </c>
      <c r="B207" s="193" t="s">
        <v>66</v>
      </c>
      <c r="C207" s="181">
        <v>2020</v>
      </c>
      <c r="D207" s="181">
        <v>2026</v>
      </c>
      <c r="E207" s="204" t="s">
        <v>107</v>
      </c>
      <c r="F207" s="46" t="s">
        <v>33</v>
      </c>
      <c r="G207" s="45">
        <f t="shared" si="119"/>
        <v>930839.16999999993</v>
      </c>
      <c r="H207" s="15">
        <f t="shared" ref="H207:M207" si="177">H208+H209</f>
        <v>117300</v>
      </c>
      <c r="I207" s="15">
        <f t="shared" si="177"/>
        <v>50000</v>
      </c>
      <c r="J207" s="15">
        <f t="shared" si="177"/>
        <v>221714.32</v>
      </c>
      <c r="K207" s="15">
        <f t="shared" si="177"/>
        <v>391824.85</v>
      </c>
      <c r="L207" s="15">
        <f t="shared" si="177"/>
        <v>150000</v>
      </c>
      <c r="M207" s="15">
        <f t="shared" si="177"/>
        <v>0</v>
      </c>
      <c r="N207" s="15">
        <f t="shared" ref="N207" si="178">N208+N209</f>
        <v>0</v>
      </c>
      <c r="O207" s="100" t="s">
        <v>70</v>
      </c>
      <c r="P207" s="181" t="s">
        <v>71</v>
      </c>
      <c r="Q207" s="181" t="s">
        <v>35</v>
      </c>
      <c r="R207" s="181">
        <v>2</v>
      </c>
      <c r="S207" s="181">
        <v>2</v>
      </c>
      <c r="T207" s="181">
        <v>2</v>
      </c>
      <c r="U207" s="181">
        <v>2</v>
      </c>
      <c r="V207" s="181">
        <v>2</v>
      </c>
      <c r="W207" s="93">
        <v>2</v>
      </c>
      <c r="X207" s="93">
        <v>2</v>
      </c>
      <c r="Y207" s="48"/>
      <c r="Z207" s="48"/>
      <c r="AA207" s="49"/>
      <c r="AB207" s="49"/>
      <c r="AC207" s="49"/>
      <c r="AD207" s="49"/>
      <c r="AE207" s="49"/>
      <c r="AF207" s="49"/>
      <c r="AG207" s="49"/>
      <c r="AH207" s="49"/>
      <c r="AI207" s="49"/>
      <c r="AJ207" s="49"/>
      <c r="AK207" s="49"/>
      <c r="AL207" s="49"/>
      <c r="AM207" s="49"/>
      <c r="AN207" s="49"/>
      <c r="AO207" s="49"/>
      <c r="AP207" s="49"/>
      <c r="AQ207" s="49"/>
      <c r="AR207" s="49"/>
      <c r="AS207" s="49"/>
      <c r="AT207" s="49"/>
      <c r="AU207" s="49"/>
      <c r="AV207" s="49"/>
      <c r="AW207" s="49"/>
      <c r="AX207" s="49"/>
      <c r="AY207" s="49"/>
      <c r="AZ207" s="49"/>
      <c r="BA207" s="49"/>
      <c r="BB207" s="49"/>
      <c r="BC207" s="49"/>
      <c r="BD207" s="49"/>
      <c r="BE207" s="49"/>
      <c r="BF207" s="49"/>
      <c r="BG207" s="49"/>
      <c r="BH207" s="49"/>
      <c r="BI207" s="49"/>
      <c r="BJ207" s="49"/>
      <c r="BK207" s="49"/>
      <c r="BL207" s="49"/>
      <c r="BM207" s="49"/>
      <c r="BN207" s="49"/>
      <c r="BO207" s="49"/>
      <c r="BP207" s="49"/>
      <c r="BQ207" s="49"/>
      <c r="BR207" s="49"/>
      <c r="BS207" s="49"/>
      <c r="BT207" s="49"/>
      <c r="BU207" s="49"/>
      <c r="BV207" s="49"/>
      <c r="BW207" s="49"/>
      <c r="BX207" s="49"/>
      <c r="BY207" s="49"/>
      <c r="BZ207" s="49"/>
      <c r="CA207" s="49"/>
      <c r="CB207" s="49"/>
      <c r="CC207" s="49"/>
      <c r="CD207" s="49"/>
      <c r="CE207" s="49"/>
      <c r="CF207" s="49"/>
      <c r="CG207" s="49"/>
      <c r="CH207" s="49"/>
      <c r="CI207" s="49"/>
      <c r="CJ207" s="49"/>
      <c r="CK207" s="49"/>
      <c r="CL207" s="49"/>
      <c r="CM207" s="49"/>
      <c r="CN207" s="49"/>
      <c r="CO207" s="49"/>
      <c r="CP207" s="49"/>
      <c r="CQ207" s="49"/>
      <c r="CR207" s="49"/>
      <c r="CS207" s="49"/>
      <c r="CT207" s="49"/>
      <c r="CU207" s="49"/>
      <c r="CV207" s="49"/>
      <c r="CW207" s="49"/>
      <c r="CX207" s="49"/>
      <c r="CY207" s="49"/>
      <c r="CZ207" s="49"/>
      <c r="DA207" s="49"/>
      <c r="DB207" s="49"/>
      <c r="DC207" s="49"/>
      <c r="DD207" s="49"/>
      <c r="DE207" s="49"/>
      <c r="DF207" s="49"/>
      <c r="DG207" s="49"/>
      <c r="DH207" s="49"/>
      <c r="DI207" s="49"/>
      <c r="DJ207" s="49"/>
      <c r="DK207" s="49"/>
      <c r="DL207" s="49"/>
      <c r="DM207" s="49"/>
      <c r="DN207" s="49"/>
      <c r="DO207" s="49"/>
      <c r="DP207" s="49"/>
      <c r="DQ207" s="49"/>
      <c r="DR207" s="49"/>
      <c r="DS207" s="49"/>
      <c r="DT207" s="49"/>
      <c r="DU207" s="49"/>
      <c r="DV207" s="49"/>
      <c r="DW207" s="49"/>
      <c r="DX207" s="49"/>
      <c r="DY207" s="49"/>
      <c r="DZ207" s="49"/>
      <c r="EA207" s="49"/>
      <c r="EB207" s="49"/>
    </row>
    <row r="208" spans="1:132" s="37" customFormat="1" ht="34.5" customHeight="1">
      <c r="A208" s="207"/>
      <c r="B208" s="194"/>
      <c r="C208" s="182"/>
      <c r="D208" s="182"/>
      <c r="E208" s="194"/>
      <c r="F208" s="78" t="s">
        <v>89</v>
      </c>
      <c r="G208" s="15">
        <v>117300</v>
      </c>
      <c r="H208" s="15">
        <v>117300</v>
      </c>
      <c r="I208" s="15">
        <v>50000</v>
      </c>
      <c r="J208" s="15">
        <v>100000</v>
      </c>
      <c r="K208" s="15">
        <v>229280.89</v>
      </c>
      <c r="L208" s="15">
        <v>150000</v>
      </c>
      <c r="M208" s="15">
        <v>0</v>
      </c>
      <c r="N208" s="15">
        <v>0</v>
      </c>
      <c r="O208" s="101"/>
      <c r="P208" s="182"/>
      <c r="Q208" s="182"/>
      <c r="R208" s="182"/>
      <c r="S208" s="182"/>
      <c r="T208" s="182"/>
      <c r="U208" s="182"/>
      <c r="V208" s="182"/>
      <c r="W208" s="93"/>
      <c r="X208" s="93"/>
      <c r="Y208" s="48"/>
      <c r="Z208" s="48"/>
      <c r="AA208" s="49"/>
      <c r="AB208" s="49"/>
      <c r="AC208" s="49"/>
      <c r="AD208" s="49"/>
      <c r="AE208" s="49"/>
      <c r="AF208" s="49"/>
      <c r="AG208" s="49"/>
      <c r="AH208" s="49"/>
      <c r="AI208" s="49"/>
      <c r="AJ208" s="49"/>
      <c r="AK208" s="49"/>
      <c r="AL208" s="49"/>
      <c r="AM208" s="49"/>
      <c r="AN208" s="49"/>
      <c r="AO208" s="49"/>
      <c r="AP208" s="49"/>
      <c r="AQ208" s="49"/>
      <c r="AR208" s="49"/>
      <c r="AS208" s="49"/>
      <c r="AT208" s="49"/>
      <c r="AU208" s="49"/>
      <c r="AV208" s="49"/>
      <c r="AW208" s="49"/>
      <c r="AX208" s="49"/>
      <c r="AY208" s="49"/>
      <c r="AZ208" s="49"/>
      <c r="BA208" s="49"/>
      <c r="BB208" s="49"/>
      <c r="BC208" s="49"/>
      <c r="BD208" s="49"/>
      <c r="BE208" s="49"/>
      <c r="BF208" s="49"/>
      <c r="BG208" s="49"/>
      <c r="BH208" s="49"/>
      <c r="BI208" s="49"/>
      <c r="BJ208" s="49"/>
      <c r="BK208" s="49"/>
      <c r="BL208" s="49"/>
      <c r="BM208" s="49"/>
      <c r="BN208" s="49"/>
      <c r="BO208" s="49"/>
      <c r="BP208" s="49"/>
      <c r="BQ208" s="49"/>
      <c r="BR208" s="49"/>
      <c r="BS208" s="49"/>
      <c r="BT208" s="49"/>
      <c r="BU208" s="49"/>
      <c r="BV208" s="49"/>
      <c r="BW208" s="49"/>
      <c r="BX208" s="49"/>
      <c r="BY208" s="49"/>
      <c r="BZ208" s="49"/>
      <c r="CA208" s="49"/>
      <c r="CB208" s="49"/>
      <c r="CC208" s="49"/>
      <c r="CD208" s="49"/>
      <c r="CE208" s="49"/>
      <c r="CF208" s="49"/>
      <c r="CG208" s="49"/>
      <c r="CH208" s="49"/>
      <c r="CI208" s="49"/>
      <c r="CJ208" s="49"/>
      <c r="CK208" s="49"/>
      <c r="CL208" s="49"/>
      <c r="CM208" s="49"/>
      <c r="CN208" s="49"/>
      <c r="CO208" s="49"/>
      <c r="CP208" s="49"/>
      <c r="CQ208" s="49"/>
      <c r="CR208" s="49"/>
      <c r="CS208" s="49"/>
      <c r="CT208" s="49"/>
      <c r="CU208" s="49"/>
      <c r="CV208" s="49"/>
      <c r="CW208" s="49"/>
      <c r="CX208" s="49"/>
      <c r="CY208" s="49"/>
      <c r="CZ208" s="49"/>
      <c r="DA208" s="49"/>
      <c r="DB208" s="49"/>
      <c r="DC208" s="49"/>
      <c r="DD208" s="49"/>
      <c r="DE208" s="49"/>
      <c r="DF208" s="49"/>
      <c r="DG208" s="49"/>
      <c r="DH208" s="49"/>
      <c r="DI208" s="49"/>
      <c r="DJ208" s="49"/>
      <c r="DK208" s="49"/>
      <c r="DL208" s="49"/>
      <c r="DM208" s="49"/>
      <c r="DN208" s="49"/>
      <c r="DO208" s="49"/>
      <c r="DP208" s="49"/>
      <c r="DQ208" s="49"/>
      <c r="DR208" s="49"/>
      <c r="DS208" s="49"/>
      <c r="DT208" s="49"/>
      <c r="DU208" s="49"/>
      <c r="DV208" s="49"/>
      <c r="DW208" s="49"/>
      <c r="DX208" s="49"/>
      <c r="DY208" s="49"/>
      <c r="DZ208" s="49"/>
      <c r="EA208" s="49"/>
      <c r="EB208" s="49"/>
    </row>
    <row r="209" spans="1:132" s="37" customFormat="1" ht="21" customHeight="1">
      <c r="A209" s="208"/>
      <c r="B209" s="191"/>
      <c r="C209" s="203"/>
      <c r="D209" s="203"/>
      <c r="E209" s="191"/>
      <c r="F209" s="19" t="s">
        <v>90</v>
      </c>
      <c r="G209" s="15">
        <v>0</v>
      </c>
      <c r="H209" s="15">
        <v>0</v>
      </c>
      <c r="I209" s="15">
        <v>0</v>
      </c>
      <c r="J209" s="15">
        <v>121714.32</v>
      </c>
      <c r="K209" s="15">
        <v>162543.96</v>
      </c>
      <c r="L209" s="15">
        <v>0</v>
      </c>
      <c r="M209" s="15">
        <v>0</v>
      </c>
      <c r="N209" s="15">
        <v>0</v>
      </c>
      <c r="O209" s="187"/>
      <c r="P209" s="183"/>
      <c r="Q209" s="183"/>
      <c r="R209" s="183"/>
      <c r="S209" s="183"/>
      <c r="T209" s="183"/>
      <c r="U209" s="183"/>
      <c r="V209" s="183"/>
      <c r="W209" s="93"/>
      <c r="X209" s="93"/>
      <c r="Y209" s="48"/>
      <c r="Z209" s="48"/>
      <c r="AA209" s="49"/>
      <c r="AB209" s="49"/>
      <c r="AC209" s="49"/>
      <c r="AD209" s="49"/>
      <c r="AE209" s="49"/>
      <c r="AF209" s="49"/>
      <c r="AG209" s="49"/>
      <c r="AH209" s="49"/>
      <c r="AI209" s="49"/>
      <c r="AJ209" s="49"/>
      <c r="AK209" s="49"/>
      <c r="AL209" s="49"/>
      <c r="AM209" s="49"/>
      <c r="AN209" s="49"/>
      <c r="AO209" s="49"/>
      <c r="AP209" s="49"/>
      <c r="AQ209" s="49"/>
      <c r="AR209" s="49"/>
      <c r="AS209" s="49"/>
      <c r="AT209" s="49"/>
      <c r="AU209" s="49"/>
      <c r="AV209" s="49"/>
      <c r="AW209" s="49"/>
      <c r="AX209" s="49"/>
      <c r="AY209" s="49"/>
      <c r="AZ209" s="49"/>
      <c r="BA209" s="49"/>
      <c r="BB209" s="49"/>
      <c r="BC209" s="49"/>
      <c r="BD209" s="49"/>
      <c r="BE209" s="49"/>
      <c r="BF209" s="49"/>
      <c r="BG209" s="49"/>
      <c r="BH209" s="49"/>
      <c r="BI209" s="49"/>
      <c r="BJ209" s="49"/>
      <c r="BK209" s="49"/>
      <c r="BL209" s="49"/>
      <c r="BM209" s="49"/>
      <c r="BN209" s="49"/>
      <c r="BO209" s="49"/>
      <c r="BP209" s="49"/>
      <c r="BQ209" s="49"/>
      <c r="BR209" s="49"/>
      <c r="BS209" s="49"/>
      <c r="BT209" s="49"/>
      <c r="BU209" s="49"/>
      <c r="BV209" s="49"/>
      <c r="BW209" s="49"/>
      <c r="BX209" s="49"/>
      <c r="BY209" s="49"/>
      <c r="BZ209" s="49"/>
      <c r="CA209" s="49"/>
      <c r="CB209" s="49"/>
      <c r="CC209" s="49"/>
      <c r="CD209" s="49"/>
      <c r="CE209" s="49"/>
      <c r="CF209" s="49"/>
      <c r="CG209" s="49"/>
      <c r="CH209" s="49"/>
      <c r="CI209" s="49"/>
      <c r="CJ209" s="49"/>
      <c r="CK209" s="49"/>
      <c r="CL209" s="49"/>
      <c r="CM209" s="49"/>
      <c r="CN209" s="49"/>
      <c r="CO209" s="49"/>
      <c r="CP209" s="49"/>
      <c r="CQ209" s="49"/>
      <c r="CR209" s="49"/>
      <c r="CS209" s="49"/>
      <c r="CT209" s="49"/>
      <c r="CU209" s="49"/>
      <c r="CV209" s="49"/>
      <c r="CW209" s="49"/>
      <c r="CX209" s="49"/>
      <c r="CY209" s="49"/>
      <c r="CZ209" s="49"/>
      <c r="DA209" s="49"/>
      <c r="DB209" s="49"/>
      <c r="DC209" s="49"/>
      <c r="DD209" s="49"/>
      <c r="DE209" s="49"/>
      <c r="DF209" s="49"/>
      <c r="DG209" s="49"/>
      <c r="DH209" s="49"/>
      <c r="DI209" s="49"/>
      <c r="DJ209" s="49"/>
      <c r="DK209" s="49"/>
      <c r="DL209" s="49"/>
      <c r="DM209" s="49"/>
      <c r="DN209" s="49"/>
      <c r="DO209" s="49"/>
      <c r="DP209" s="49"/>
      <c r="DQ209" s="49"/>
      <c r="DR209" s="49"/>
      <c r="DS209" s="49"/>
      <c r="DT209" s="49"/>
      <c r="DU209" s="49"/>
      <c r="DV209" s="49"/>
      <c r="DW209" s="49"/>
      <c r="DX209" s="49"/>
      <c r="DY209" s="49"/>
      <c r="DZ209" s="49"/>
      <c r="EA209" s="49"/>
      <c r="EB209" s="49"/>
    </row>
    <row r="210" spans="1:132" s="8" customFormat="1" ht="25.5">
      <c r="A210" s="277" t="s">
        <v>12</v>
      </c>
      <c r="B210" s="286"/>
      <c r="C210" s="93">
        <v>2020</v>
      </c>
      <c r="D210" s="93">
        <v>2026</v>
      </c>
      <c r="E210" s="97" t="s">
        <v>35</v>
      </c>
      <c r="F210" s="64" t="s">
        <v>33</v>
      </c>
      <c r="G210" s="44">
        <f>H210+I210+J210+K210+L210+M210</f>
        <v>7771882.6799999997</v>
      </c>
      <c r="H210" s="44">
        <f t="shared" ref="H210:M210" si="179">H211+H212</f>
        <v>2256556.62</v>
      </c>
      <c r="I210" s="44">
        <f>I211+I212</f>
        <v>1414785.78</v>
      </c>
      <c r="J210" s="65">
        <f t="shared" si="179"/>
        <v>3108715.43</v>
      </c>
      <c r="K210" s="29">
        <f t="shared" si="179"/>
        <v>391824.85</v>
      </c>
      <c r="L210" s="29">
        <f t="shared" si="179"/>
        <v>500000</v>
      </c>
      <c r="M210" s="29">
        <f t="shared" si="179"/>
        <v>100000</v>
      </c>
      <c r="N210" s="29">
        <f t="shared" ref="N210" si="180">N211+N212</f>
        <v>100000</v>
      </c>
      <c r="O210" s="156" t="s">
        <v>35</v>
      </c>
      <c r="P210" s="180" t="s">
        <v>35</v>
      </c>
      <c r="Q210" s="180" t="s">
        <v>35</v>
      </c>
      <c r="R210" s="180" t="s">
        <v>35</v>
      </c>
      <c r="S210" s="180" t="s">
        <v>35</v>
      </c>
      <c r="T210" s="180" t="s">
        <v>35</v>
      </c>
      <c r="U210" s="180" t="s">
        <v>35</v>
      </c>
      <c r="V210" s="180" t="s">
        <v>35</v>
      </c>
      <c r="W210" s="94" t="s">
        <v>35</v>
      </c>
      <c r="X210" s="94" t="s">
        <v>35</v>
      </c>
      <c r="Y210" s="7"/>
      <c r="Z210" s="7"/>
    </row>
    <row r="211" spans="1:132" s="8" customFormat="1">
      <c r="A211" s="286"/>
      <c r="B211" s="286"/>
      <c r="C211" s="93"/>
      <c r="D211" s="93"/>
      <c r="E211" s="97"/>
      <c r="F211" s="26" t="s">
        <v>89</v>
      </c>
      <c r="G211" s="15">
        <f t="shared" si="119"/>
        <v>2628288.0100000002</v>
      </c>
      <c r="H211" s="15">
        <f t="shared" ref="H211:M212" si="181">H202+H178+H157</f>
        <v>669001.32000000007</v>
      </c>
      <c r="I211" s="15">
        <f t="shared" si="181"/>
        <v>406087.67999999999</v>
      </c>
      <c r="J211" s="15">
        <f t="shared" si="181"/>
        <v>723918.12</v>
      </c>
      <c r="K211" s="15">
        <f t="shared" si="181"/>
        <v>229280.89</v>
      </c>
      <c r="L211" s="15">
        <f t="shared" si="181"/>
        <v>500000</v>
      </c>
      <c r="M211" s="15">
        <f t="shared" si="181"/>
        <v>100000</v>
      </c>
      <c r="N211" s="15">
        <f t="shared" ref="N211" si="182">N202+N178+N157</f>
        <v>100000</v>
      </c>
      <c r="O211" s="144"/>
      <c r="P211" s="94"/>
      <c r="Q211" s="94"/>
      <c r="R211" s="94"/>
      <c r="S211" s="94"/>
      <c r="T211" s="94"/>
      <c r="U211" s="94"/>
      <c r="V211" s="94"/>
      <c r="W211" s="94"/>
      <c r="X211" s="94"/>
      <c r="Y211" s="7"/>
      <c r="Z211" s="7"/>
    </row>
    <row r="212" spans="1:132" s="8" customFormat="1" ht="20.25" customHeight="1">
      <c r="A212" s="286"/>
      <c r="B212" s="286"/>
      <c r="C212" s="93"/>
      <c r="D212" s="93"/>
      <c r="E212" s="97"/>
      <c r="F212" s="26" t="s">
        <v>90</v>
      </c>
      <c r="G212" s="15">
        <f t="shared" si="119"/>
        <v>5143594.6700000009</v>
      </c>
      <c r="H212" s="15">
        <f t="shared" si="181"/>
        <v>1587555.3</v>
      </c>
      <c r="I212" s="15">
        <f t="shared" si="181"/>
        <v>1008698.1000000001</v>
      </c>
      <c r="J212" s="15">
        <f t="shared" si="181"/>
        <v>2384797.31</v>
      </c>
      <c r="K212" s="15">
        <f t="shared" si="181"/>
        <v>162543.96</v>
      </c>
      <c r="L212" s="15">
        <f t="shared" si="181"/>
        <v>0</v>
      </c>
      <c r="M212" s="15">
        <f t="shared" si="181"/>
        <v>0</v>
      </c>
      <c r="N212" s="15">
        <f t="shared" ref="N212" si="183">N203+N179+N158</f>
        <v>0</v>
      </c>
      <c r="O212" s="144"/>
      <c r="P212" s="94"/>
      <c r="Q212" s="94"/>
      <c r="R212" s="94"/>
      <c r="S212" s="94"/>
      <c r="T212" s="94"/>
      <c r="U212" s="94"/>
      <c r="V212" s="94"/>
      <c r="W212" s="94"/>
      <c r="X212" s="94"/>
      <c r="Y212" s="7"/>
      <c r="Z212" s="7"/>
    </row>
    <row r="213" spans="1:132" s="8" customFormat="1" ht="30" customHeight="1">
      <c r="A213" s="280" t="s">
        <v>11</v>
      </c>
      <c r="B213" s="281"/>
      <c r="C213" s="182">
        <v>2020</v>
      </c>
      <c r="D213" s="182">
        <v>2026</v>
      </c>
      <c r="E213" s="191" t="s">
        <v>35</v>
      </c>
      <c r="F213" s="47" t="s">
        <v>33</v>
      </c>
      <c r="G213" s="44">
        <f t="shared" si="119"/>
        <v>595821941.42000008</v>
      </c>
      <c r="H213" s="44">
        <f t="shared" ref="H213:M213" si="184">H214+H215+H216</f>
        <v>88075517.260000005</v>
      </c>
      <c r="I213" s="44">
        <f t="shared" si="184"/>
        <v>89213958.710000008</v>
      </c>
      <c r="J213" s="44">
        <f t="shared" si="184"/>
        <v>100959776.66</v>
      </c>
      <c r="K213" s="44">
        <f t="shared" si="184"/>
        <v>116608231.30000001</v>
      </c>
      <c r="L213" s="44">
        <f t="shared" si="184"/>
        <v>114418638.52000001</v>
      </c>
      <c r="M213" s="44">
        <f t="shared" si="184"/>
        <v>86545818.969999999</v>
      </c>
      <c r="N213" s="44">
        <f t="shared" ref="N213" si="185">N214+N215+N216</f>
        <v>91015636.480000004</v>
      </c>
      <c r="O213" s="150" t="s">
        <v>35</v>
      </c>
      <c r="P213" s="95" t="s">
        <v>35</v>
      </c>
      <c r="Q213" s="95" t="s">
        <v>35</v>
      </c>
      <c r="R213" s="95" t="s">
        <v>35</v>
      </c>
      <c r="S213" s="95" t="s">
        <v>35</v>
      </c>
      <c r="T213" s="95" t="s">
        <v>35</v>
      </c>
      <c r="U213" s="95" t="s">
        <v>35</v>
      </c>
      <c r="V213" s="95" t="s">
        <v>35</v>
      </c>
      <c r="W213" s="95" t="s">
        <v>35</v>
      </c>
      <c r="X213" s="95" t="s">
        <v>35</v>
      </c>
      <c r="Y213" s="7"/>
      <c r="Z213" s="7"/>
    </row>
    <row r="214" spans="1:132" s="8" customFormat="1" ht="17.25" customHeight="1">
      <c r="A214" s="282"/>
      <c r="B214" s="281"/>
      <c r="C214" s="189"/>
      <c r="D214" s="189"/>
      <c r="E214" s="192"/>
      <c r="F214" s="69" t="s">
        <v>89</v>
      </c>
      <c r="G214" s="15">
        <f t="shared" si="119"/>
        <v>379487760.79000002</v>
      </c>
      <c r="H214" s="15">
        <f t="shared" ref="H214:M215" si="186">H69+H105+H152+H211</f>
        <v>55540934.950000003</v>
      </c>
      <c r="I214" s="15">
        <f t="shared" si="186"/>
        <v>54854273.539999999</v>
      </c>
      <c r="J214" s="15">
        <f t="shared" si="186"/>
        <v>64100973.289999984</v>
      </c>
      <c r="K214" s="15">
        <f t="shared" si="186"/>
        <v>78943914.560000002</v>
      </c>
      <c r="L214" s="15">
        <f t="shared" si="186"/>
        <v>72906738</v>
      </c>
      <c r="M214" s="15">
        <f t="shared" si="186"/>
        <v>53140926.449999996</v>
      </c>
      <c r="N214" s="15">
        <f t="shared" ref="N214" si="187">N69+N105+N152+N211</f>
        <v>57619372.480000004</v>
      </c>
      <c r="O214" s="150"/>
      <c r="P214" s="95"/>
      <c r="Q214" s="95"/>
      <c r="R214" s="95"/>
      <c r="S214" s="95"/>
      <c r="T214" s="95"/>
      <c r="U214" s="95"/>
      <c r="V214" s="95"/>
      <c r="W214" s="95"/>
      <c r="X214" s="95"/>
      <c r="Y214" s="7"/>
      <c r="Z214" s="7"/>
    </row>
    <row r="215" spans="1:132" s="8" customFormat="1" ht="15.75" customHeight="1">
      <c r="A215" s="282"/>
      <c r="B215" s="281"/>
      <c r="C215" s="189"/>
      <c r="D215" s="189"/>
      <c r="E215" s="192"/>
      <c r="F215" s="69" t="s">
        <v>90</v>
      </c>
      <c r="G215" s="15">
        <f t="shared" si="119"/>
        <v>216334180.63000003</v>
      </c>
      <c r="H215" s="15">
        <f t="shared" si="186"/>
        <v>32534582.310000002</v>
      </c>
      <c r="I215" s="15">
        <f t="shared" si="186"/>
        <v>34359685.170000002</v>
      </c>
      <c r="J215" s="15">
        <f t="shared" si="186"/>
        <v>36858803.370000005</v>
      </c>
      <c r="K215" s="15">
        <f t="shared" si="186"/>
        <v>37664316.740000002</v>
      </c>
      <c r="L215" s="15">
        <f t="shared" si="186"/>
        <v>41511900.520000003</v>
      </c>
      <c r="M215" s="15">
        <f t="shared" si="186"/>
        <v>33404892.52</v>
      </c>
      <c r="N215" s="15">
        <f t="shared" ref="N215" si="188">N70+N106+N153+N212</f>
        <v>33396264</v>
      </c>
      <c r="O215" s="150"/>
      <c r="P215" s="95"/>
      <c r="Q215" s="95"/>
      <c r="R215" s="95"/>
      <c r="S215" s="95"/>
      <c r="T215" s="95"/>
      <c r="U215" s="95"/>
      <c r="V215" s="95"/>
      <c r="W215" s="95"/>
      <c r="X215" s="95"/>
      <c r="Y215" s="7"/>
      <c r="Z215" s="7"/>
    </row>
    <row r="216" spans="1:132" ht="15.75" customHeight="1">
      <c r="A216" s="283"/>
      <c r="B216" s="284"/>
      <c r="C216" s="190"/>
      <c r="D216" s="190"/>
      <c r="E216" s="192"/>
      <c r="F216" s="69" t="s">
        <v>95</v>
      </c>
      <c r="G216" s="15">
        <f t="shared" si="119"/>
        <v>0</v>
      </c>
      <c r="H216" s="15">
        <f t="shared" ref="H216:M216" si="189">H71+H107+H154</f>
        <v>0</v>
      </c>
      <c r="I216" s="15">
        <f t="shared" si="189"/>
        <v>0</v>
      </c>
      <c r="J216" s="15">
        <f t="shared" si="189"/>
        <v>0</v>
      </c>
      <c r="K216" s="15">
        <f t="shared" si="189"/>
        <v>0</v>
      </c>
      <c r="L216" s="15">
        <f t="shared" si="189"/>
        <v>0</v>
      </c>
      <c r="M216" s="15">
        <f t="shared" si="189"/>
        <v>0</v>
      </c>
      <c r="N216" s="15">
        <f t="shared" ref="N216" si="190">N71+N107+N154</f>
        <v>0</v>
      </c>
      <c r="O216" s="185"/>
      <c r="P216" s="96"/>
      <c r="Q216" s="96"/>
      <c r="R216" s="96"/>
      <c r="S216" s="96"/>
      <c r="T216" s="96"/>
      <c r="U216" s="96"/>
      <c r="V216" s="96"/>
      <c r="W216" s="96"/>
      <c r="X216" s="96"/>
    </row>
  </sheetData>
  <mergeCells count="958">
    <mergeCell ref="W133:W135"/>
    <mergeCell ref="U130:U132"/>
    <mergeCell ref="W41:W43"/>
    <mergeCell ref="T41:T43"/>
    <mergeCell ref="U41:U43"/>
    <mergeCell ref="V41:V43"/>
    <mergeCell ref="R62:R64"/>
    <mergeCell ref="E44:E46"/>
    <mergeCell ref="R56:R58"/>
    <mergeCell ref="U50:U52"/>
    <mergeCell ref="V50:V52"/>
    <mergeCell ref="W50:W52"/>
    <mergeCell ref="W47:W49"/>
    <mergeCell ref="E50:E52"/>
    <mergeCell ref="O50:O52"/>
    <mergeCell ref="P50:P52"/>
    <mergeCell ref="Q50:Q52"/>
    <mergeCell ref="R50:R52"/>
    <mergeCell ref="P47:P49"/>
    <mergeCell ref="Q47:Q49"/>
    <mergeCell ref="R47:R49"/>
    <mergeCell ref="E47:E49"/>
    <mergeCell ref="O47:O49"/>
    <mergeCell ref="W62:W64"/>
    <mergeCell ref="U148:U150"/>
    <mergeCell ref="S127:S129"/>
    <mergeCell ref="Q142:Q144"/>
    <mergeCell ref="U136:U138"/>
    <mergeCell ref="U133:U135"/>
    <mergeCell ref="T59:T61"/>
    <mergeCell ref="Q56:Q58"/>
    <mergeCell ref="R68:R71"/>
    <mergeCell ref="Q77:Q79"/>
    <mergeCell ref="Q59:Q61"/>
    <mergeCell ref="T77:T79"/>
    <mergeCell ref="S104:S107"/>
    <mergeCell ref="Q104:Q107"/>
    <mergeCell ref="Q92:Q94"/>
    <mergeCell ref="T109:T113"/>
    <mergeCell ref="T74:T76"/>
    <mergeCell ref="T62:T64"/>
    <mergeCell ref="S62:S64"/>
    <mergeCell ref="S68:S71"/>
    <mergeCell ref="U68:U71"/>
    <mergeCell ref="U74:U76"/>
    <mergeCell ref="T65:T67"/>
    <mergeCell ref="T56:T58"/>
    <mergeCell ref="U65:U67"/>
    <mergeCell ref="D114:D120"/>
    <mergeCell ref="A77:A79"/>
    <mergeCell ref="B80:B82"/>
    <mergeCell ref="C83:C85"/>
    <mergeCell ref="K114:K118"/>
    <mergeCell ref="M114:M118"/>
    <mergeCell ref="L114:L118"/>
    <mergeCell ref="C65:C67"/>
    <mergeCell ref="D65:D67"/>
    <mergeCell ref="E65:E67"/>
    <mergeCell ref="A114:A120"/>
    <mergeCell ref="B114:B120"/>
    <mergeCell ref="A74:A76"/>
    <mergeCell ref="C74:C76"/>
    <mergeCell ref="C98:C100"/>
    <mergeCell ref="D98:D100"/>
    <mergeCell ref="E98:E100"/>
    <mergeCell ref="C95:C97"/>
    <mergeCell ref="A86:A88"/>
    <mergeCell ref="B86:B88"/>
    <mergeCell ref="C86:C88"/>
    <mergeCell ref="B83:B85"/>
    <mergeCell ref="E74:E76"/>
    <mergeCell ref="E68:E71"/>
    <mergeCell ref="O62:O64"/>
    <mergeCell ref="S56:S58"/>
    <mergeCell ref="P65:P67"/>
    <mergeCell ref="Q65:Q67"/>
    <mergeCell ref="S109:S113"/>
    <mergeCell ref="H114:H118"/>
    <mergeCell ref="J114:J118"/>
    <mergeCell ref="G114:G118"/>
    <mergeCell ref="I114:I118"/>
    <mergeCell ref="S74:S76"/>
    <mergeCell ref="S59:S61"/>
    <mergeCell ref="R59:R61"/>
    <mergeCell ref="O65:O67"/>
    <mergeCell ref="Q68:Q71"/>
    <mergeCell ref="Q74:Q76"/>
    <mergeCell ref="K109:K113"/>
    <mergeCell ref="O56:O58"/>
    <mergeCell ref="S65:S67"/>
    <mergeCell ref="R65:R67"/>
    <mergeCell ref="P59:P61"/>
    <mergeCell ref="O74:O76"/>
    <mergeCell ref="R74:R76"/>
    <mergeCell ref="P74:P76"/>
    <mergeCell ref="N109:N113"/>
    <mergeCell ref="P1:W2"/>
    <mergeCell ref="W201:W203"/>
    <mergeCell ref="U204:U206"/>
    <mergeCell ref="Q186:Q188"/>
    <mergeCell ref="V201:V203"/>
    <mergeCell ref="S148:S150"/>
    <mergeCell ref="R186:R188"/>
    <mergeCell ref="V186:V188"/>
    <mergeCell ref="S189:S191"/>
    <mergeCell ref="Q7:Q8"/>
    <mergeCell ref="P6:P10"/>
    <mergeCell ref="Q9:Q10"/>
    <mergeCell ref="Q109:Q113"/>
    <mergeCell ref="Q114:Q120"/>
    <mergeCell ref="U114:U120"/>
    <mergeCell ref="T114:T120"/>
    <mergeCell ref="R171:R173"/>
    <mergeCell ref="Q162:Q164"/>
    <mergeCell ref="P159:P161"/>
    <mergeCell ref="W165:W167"/>
    <mergeCell ref="P165:P167"/>
    <mergeCell ref="Q165:Q167"/>
    <mergeCell ref="U127:U129"/>
    <mergeCell ref="Q189:Q191"/>
    <mergeCell ref="D148:D150"/>
    <mergeCell ref="R159:R161"/>
    <mergeCell ref="A104:B107"/>
    <mergeCell ref="W114:W120"/>
    <mergeCell ref="E201:E203"/>
    <mergeCell ref="V204:V206"/>
    <mergeCell ref="U109:U113"/>
    <mergeCell ref="W207:W209"/>
    <mergeCell ref="W204:W206"/>
    <mergeCell ref="G109:G113"/>
    <mergeCell ref="T207:T209"/>
    <mergeCell ref="O201:O203"/>
    <mergeCell ref="P201:P203"/>
    <mergeCell ref="Q201:Q203"/>
    <mergeCell ref="R201:R203"/>
    <mergeCell ref="J109:J113"/>
    <mergeCell ref="O109:O113"/>
    <mergeCell ref="I109:I113"/>
    <mergeCell ref="L109:L113"/>
    <mergeCell ref="R151:R153"/>
    <mergeCell ref="O133:O135"/>
    <mergeCell ref="P124:P126"/>
    <mergeCell ref="R156:R158"/>
    <mergeCell ref="W186:W188"/>
    <mergeCell ref="B121:B123"/>
    <mergeCell ref="A133:A135"/>
    <mergeCell ref="A165:A167"/>
    <mergeCell ref="C148:C150"/>
    <mergeCell ref="B165:B167"/>
    <mergeCell ref="C165:C167"/>
    <mergeCell ref="A124:A126"/>
    <mergeCell ref="B130:B132"/>
    <mergeCell ref="B124:B126"/>
    <mergeCell ref="A121:A123"/>
    <mergeCell ref="B127:B129"/>
    <mergeCell ref="C121:C123"/>
    <mergeCell ref="D124:D126"/>
    <mergeCell ref="D127:D129"/>
    <mergeCell ref="A127:A129"/>
    <mergeCell ref="A130:A132"/>
    <mergeCell ref="A156:A158"/>
    <mergeCell ref="B136:B138"/>
    <mergeCell ref="A142:A144"/>
    <mergeCell ref="A136:A138"/>
    <mergeCell ref="A139:A141"/>
    <mergeCell ref="A148:A150"/>
    <mergeCell ref="B148:B150"/>
    <mergeCell ref="A151:B153"/>
    <mergeCell ref="D156:D158"/>
    <mergeCell ref="B133:B135"/>
    <mergeCell ref="B139:B141"/>
    <mergeCell ref="C133:C135"/>
    <mergeCell ref="A145:A147"/>
    <mergeCell ref="B145:B147"/>
    <mergeCell ref="C145:C147"/>
    <mergeCell ref="D145:D147"/>
    <mergeCell ref="C142:C144"/>
    <mergeCell ref="D142:D144"/>
    <mergeCell ref="C124:C126"/>
    <mergeCell ref="D139:D141"/>
    <mergeCell ref="D121:D123"/>
    <mergeCell ref="D130:D132"/>
    <mergeCell ref="C130:C132"/>
    <mergeCell ref="D133:D135"/>
    <mergeCell ref="D136:D138"/>
    <mergeCell ref="C207:C209"/>
    <mergeCell ref="B159:B161"/>
    <mergeCell ref="A159:A161"/>
    <mergeCell ref="A155:B155"/>
    <mergeCell ref="B156:B158"/>
    <mergeCell ref="C156:C158"/>
    <mergeCell ref="C139:C141"/>
    <mergeCell ref="B204:B206"/>
    <mergeCell ref="A204:A206"/>
    <mergeCell ref="A198:A200"/>
    <mergeCell ref="B198:B200"/>
    <mergeCell ref="B189:B191"/>
    <mergeCell ref="C189:C191"/>
    <mergeCell ref="A180:A182"/>
    <mergeCell ref="B192:B194"/>
    <mergeCell ref="A174:A176"/>
    <mergeCell ref="B174:B176"/>
    <mergeCell ref="A162:A164"/>
    <mergeCell ref="A186:A188"/>
    <mergeCell ref="B177:B179"/>
    <mergeCell ref="A171:A173"/>
    <mergeCell ref="A168:A170"/>
    <mergeCell ref="B168:B170"/>
    <mergeCell ref="C114:C120"/>
    <mergeCell ref="B95:B97"/>
    <mergeCell ref="B92:B94"/>
    <mergeCell ref="A213:B216"/>
    <mergeCell ref="C127:C129"/>
    <mergeCell ref="C159:C161"/>
    <mergeCell ref="B171:B173"/>
    <mergeCell ref="B162:B164"/>
    <mergeCell ref="A177:A179"/>
    <mergeCell ref="C151:C153"/>
    <mergeCell ref="C171:C173"/>
    <mergeCell ref="B142:B144"/>
    <mergeCell ref="C136:C138"/>
    <mergeCell ref="A183:A185"/>
    <mergeCell ref="A189:A191"/>
    <mergeCell ref="C210:C212"/>
    <mergeCell ref="B180:B182"/>
    <mergeCell ref="A210:B212"/>
    <mergeCell ref="C186:C188"/>
    <mergeCell ref="B183:B185"/>
    <mergeCell ref="W156:W158"/>
    <mergeCell ref="T139:T141"/>
    <mergeCell ref="U139:U141"/>
    <mergeCell ref="P142:P144"/>
    <mergeCell ref="W127:W129"/>
    <mergeCell ref="W130:W132"/>
    <mergeCell ref="W151:W153"/>
    <mergeCell ref="W124:W126"/>
    <mergeCell ref="W139:W141"/>
    <mergeCell ref="W148:W150"/>
    <mergeCell ref="P148:P150"/>
    <mergeCell ref="Q148:Q150"/>
    <mergeCell ref="Q151:Q153"/>
    <mergeCell ref="Q136:Q138"/>
    <mergeCell ref="R133:R135"/>
    <mergeCell ref="Q130:Q132"/>
    <mergeCell ref="R127:R129"/>
    <mergeCell ref="R130:R132"/>
    <mergeCell ref="T130:T132"/>
    <mergeCell ref="V151:V153"/>
    <mergeCell ref="U151:U153"/>
    <mergeCell ref="T124:T126"/>
    <mergeCell ref="S124:S126"/>
    <mergeCell ref="R148:R150"/>
    <mergeCell ref="S151:S153"/>
    <mergeCell ref="O139:O141"/>
    <mergeCell ref="S136:S138"/>
    <mergeCell ref="T136:T138"/>
    <mergeCell ref="E148:E150"/>
    <mergeCell ref="P130:P132"/>
    <mergeCell ref="T127:T129"/>
    <mergeCell ref="T142:T144"/>
    <mergeCell ref="Q133:Q135"/>
    <mergeCell ref="E133:E135"/>
    <mergeCell ref="O151:O153"/>
    <mergeCell ref="T148:T150"/>
    <mergeCell ref="E136:E138"/>
    <mergeCell ref="E130:E132"/>
    <mergeCell ref="P156:P158"/>
    <mergeCell ref="O142:O144"/>
    <mergeCell ref="E156:E158"/>
    <mergeCell ref="O136:O138"/>
    <mergeCell ref="P136:P138"/>
    <mergeCell ref="Q156:Q158"/>
    <mergeCell ref="P139:P141"/>
    <mergeCell ref="Q139:Q141"/>
    <mergeCell ref="E151:E153"/>
    <mergeCell ref="E139:E141"/>
    <mergeCell ref="E145:E147"/>
    <mergeCell ref="E142:E144"/>
    <mergeCell ref="O145:O147"/>
    <mergeCell ref="P162:P164"/>
    <mergeCell ref="P171:P173"/>
    <mergeCell ref="P177:P179"/>
    <mergeCell ref="Q177:Q179"/>
    <mergeCell ref="Q171:Q173"/>
    <mergeCell ref="R183:R185"/>
    <mergeCell ref="R165:R167"/>
    <mergeCell ref="S165:S167"/>
    <mergeCell ref="Q183:Q185"/>
    <mergeCell ref="S156:S158"/>
    <mergeCell ref="O183:O185"/>
    <mergeCell ref="O148:O150"/>
    <mergeCell ref="P168:P170"/>
    <mergeCell ref="O162:O164"/>
    <mergeCell ref="O171:O173"/>
    <mergeCell ref="O165:O167"/>
    <mergeCell ref="P151:P153"/>
    <mergeCell ref="A154:W154"/>
    <mergeCell ref="D151:D153"/>
    <mergeCell ref="O156:O158"/>
    <mergeCell ref="Q159:Q161"/>
    <mergeCell ref="T159:T161"/>
    <mergeCell ref="Q174:Q176"/>
    <mergeCell ref="Q180:Q182"/>
    <mergeCell ref="T183:T185"/>
    <mergeCell ref="U162:U164"/>
    <mergeCell ref="S177:S179"/>
    <mergeCell ref="T171:T173"/>
    <mergeCell ref="T165:T167"/>
    <mergeCell ref="U165:U167"/>
    <mergeCell ref="S183:S185"/>
    <mergeCell ref="S159:S161"/>
    <mergeCell ref="S171:S173"/>
    <mergeCell ref="O124:O126"/>
    <mergeCell ref="P121:P123"/>
    <mergeCell ref="R80:R82"/>
    <mergeCell ref="R77:R79"/>
    <mergeCell ref="S80:S82"/>
    <mergeCell ref="O89:O91"/>
    <mergeCell ref="P80:P82"/>
    <mergeCell ref="V109:V113"/>
    <mergeCell ref="U104:U107"/>
    <mergeCell ref="V114:V120"/>
    <mergeCell ref="V124:V126"/>
    <mergeCell ref="V133:V135"/>
    <mergeCell ref="S130:S132"/>
    <mergeCell ref="V80:V82"/>
    <mergeCell ref="P133:P135"/>
    <mergeCell ref="T133:T135"/>
    <mergeCell ref="S133:S135"/>
    <mergeCell ref="P145:P147"/>
    <mergeCell ref="V136:V138"/>
    <mergeCell ref="R139:R141"/>
    <mergeCell ref="S139:S141"/>
    <mergeCell ref="R136:R138"/>
    <mergeCell ref="Q127:Q129"/>
    <mergeCell ref="P83:P88"/>
    <mergeCell ref="R83:R88"/>
    <mergeCell ref="S92:S94"/>
    <mergeCell ref="V101:V103"/>
    <mergeCell ref="P127:P129"/>
    <mergeCell ref="R121:R123"/>
    <mergeCell ref="Q124:Q126"/>
    <mergeCell ref="P109:P113"/>
    <mergeCell ref="P92:P94"/>
    <mergeCell ref="T101:T103"/>
    <mergeCell ref="A62:A64"/>
    <mergeCell ref="P62:P64"/>
    <mergeCell ref="Q62:Q64"/>
    <mergeCell ref="O68:O71"/>
    <mergeCell ref="D109:D113"/>
    <mergeCell ref="A108:T108"/>
    <mergeCell ref="E104:E107"/>
    <mergeCell ref="P98:P100"/>
    <mergeCell ref="P95:P97"/>
    <mergeCell ref="T80:T82"/>
    <mergeCell ref="S77:S79"/>
    <mergeCell ref="P68:P71"/>
    <mergeCell ref="T68:T71"/>
    <mergeCell ref="A109:B113"/>
    <mergeCell ref="A89:A91"/>
    <mergeCell ref="B89:B91"/>
    <mergeCell ref="C89:C91"/>
    <mergeCell ref="A92:A94"/>
    <mergeCell ref="A98:A100"/>
    <mergeCell ref="B98:B100"/>
    <mergeCell ref="C62:C64"/>
    <mergeCell ref="D62:D64"/>
    <mergeCell ref="E62:E64"/>
    <mergeCell ref="P77:P79"/>
    <mergeCell ref="A59:A61"/>
    <mergeCell ref="E41:E43"/>
    <mergeCell ref="O41:O43"/>
    <mergeCell ref="P41:P43"/>
    <mergeCell ref="D59:D61"/>
    <mergeCell ref="C59:C61"/>
    <mergeCell ref="D53:D55"/>
    <mergeCell ref="E59:E61"/>
    <mergeCell ref="O59:O61"/>
    <mergeCell ref="O53:O55"/>
    <mergeCell ref="P53:P55"/>
    <mergeCell ref="C47:C49"/>
    <mergeCell ref="D47:D49"/>
    <mergeCell ref="A44:A46"/>
    <mergeCell ref="A41:A43"/>
    <mergeCell ref="B41:B43"/>
    <mergeCell ref="B44:B46"/>
    <mergeCell ref="C44:C46"/>
    <mergeCell ref="D44:D46"/>
    <mergeCell ref="A50:A52"/>
    <mergeCell ref="B50:B52"/>
    <mergeCell ref="C50:C52"/>
    <mergeCell ref="D50:D52"/>
    <mergeCell ref="A47:A49"/>
    <mergeCell ref="A20:A22"/>
    <mergeCell ref="U20:U22"/>
    <mergeCell ref="T20:T22"/>
    <mergeCell ref="Q20:Q22"/>
    <mergeCell ref="G7:G8"/>
    <mergeCell ref="C16:C19"/>
    <mergeCell ref="D16:D19"/>
    <mergeCell ref="H7:M7"/>
    <mergeCell ref="A12:B12"/>
    <mergeCell ref="A16:A19"/>
    <mergeCell ref="Q16:Q19"/>
    <mergeCell ref="O6:O10"/>
    <mergeCell ref="D6:D10"/>
    <mergeCell ref="C6:C10"/>
    <mergeCell ref="F6:F10"/>
    <mergeCell ref="E5:E10"/>
    <mergeCell ref="G9:G10"/>
    <mergeCell ref="B5:B10"/>
    <mergeCell ref="W16:W19"/>
    <mergeCell ref="R7:W7"/>
    <mergeCell ref="T16:T19"/>
    <mergeCell ref="A14:W14"/>
    <mergeCell ref="U16:U19"/>
    <mergeCell ref="A5:A10"/>
    <mergeCell ref="R16:R19"/>
    <mergeCell ref="S16:S19"/>
    <mergeCell ref="A15:B15"/>
    <mergeCell ref="A13:B13"/>
    <mergeCell ref="O16:O19"/>
    <mergeCell ref="P16:P19"/>
    <mergeCell ref="E16:E19"/>
    <mergeCell ref="B16:B19"/>
    <mergeCell ref="V16:V19"/>
    <mergeCell ref="C5:D5"/>
    <mergeCell ref="B56:B58"/>
    <mergeCell ref="R20:R22"/>
    <mergeCell ref="B20:B22"/>
    <mergeCell ref="C20:C22"/>
    <mergeCell ref="D20:D22"/>
    <mergeCell ref="E20:E22"/>
    <mergeCell ref="O20:O22"/>
    <mergeCell ref="W20:W22"/>
    <mergeCell ref="V20:V22"/>
    <mergeCell ref="P20:P22"/>
    <mergeCell ref="S20:S22"/>
    <mergeCell ref="A35:A37"/>
    <mergeCell ref="B35:B37"/>
    <mergeCell ref="B32:B34"/>
    <mergeCell ref="E29:E31"/>
    <mergeCell ref="A29:A31"/>
    <mergeCell ref="B38:B40"/>
    <mergeCell ref="C38:C40"/>
    <mergeCell ref="A53:A55"/>
    <mergeCell ref="B53:B55"/>
    <mergeCell ref="C53:C55"/>
    <mergeCell ref="C29:C31"/>
    <mergeCell ref="A38:A40"/>
    <mergeCell ref="W23:W25"/>
    <mergeCell ref="U23:U25"/>
    <mergeCell ref="T23:T25"/>
    <mergeCell ref="S23:S25"/>
    <mergeCell ref="Q23:Q25"/>
    <mergeCell ref="E26:E28"/>
    <mergeCell ref="C23:C25"/>
    <mergeCell ref="C56:C58"/>
    <mergeCell ref="R23:R25"/>
    <mergeCell ref="C32:C34"/>
    <mergeCell ref="E32:E34"/>
    <mergeCell ref="P56:P58"/>
    <mergeCell ref="Q32:Q34"/>
    <mergeCell ref="W32:W34"/>
    <mergeCell ref="W56:W58"/>
    <mergeCell ref="R32:R34"/>
    <mergeCell ref="S41:S43"/>
    <mergeCell ref="T47:T49"/>
    <mergeCell ref="S47:S49"/>
    <mergeCell ref="Q38:Q40"/>
    <mergeCell ref="Q44:Q46"/>
    <mergeCell ref="R44:R46"/>
    <mergeCell ref="Q53:Q55"/>
    <mergeCell ref="D32:D34"/>
    <mergeCell ref="A73:B73"/>
    <mergeCell ref="P35:P37"/>
    <mergeCell ref="C41:C43"/>
    <mergeCell ref="D41:D43"/>
    <mergeCell ref="B59:B61"/>
    <mergeCell ref="B23:B25"/>
    <mergeCell ref="A26:A28"/>
    <mergeCell ref="A23:A25"/>
    <mergeCell ref="D26:D28"/>
    <mergeCell ref="B26:B28"/>
    <mergeCell ref="C26:C28"/>
    <mergeCell ref="A32:A34"/>
    <mergeCell ref="B29:B31"/>
    <mergeCell ref="B62:B64"/>
    <mergeCell ref="C68:C71"/>
    <mergeCell ref="A68:B71"/>
    <mergeCell ref="P38:P40"/>
    <mergeCell ref="P44:P46"/>
    <mergeCell ref="D23:D25"/>
    <mergeCell ref="A56:A58"/>
    <mergeCell ref="D56:D58"/>
    <mergeCell ref="E56:E58"/>
    <mergeCell ref="D29:D31"/>
    <mergeCell ref="O35:O37"/>
    <mergeCell ref="D104:D107"/>
    <mergeCell ref="D77:D79"/>
    <mergeCell ref="O77:O79"/>
    <mergeCell ref="D89:D91"/>
    <mergeCell ref="E80:E82"/>
    <mergeCell ref="O92:O94"/>
    <mergeCell ref="E77:E79"/>
    <mergeCell ref="D80:D82"/>
    <mergeCell ref="O83:O88"/>
    <mergeCell ref="C104:C107"/>
    <mergeCell ref="E89:E91"/>
    <mergeCell ref="D68:D71"/>
    <mergeCell ref="B47:B49"/>
    <mergeCell ref="O80:O82"/>
    <mergeCell ref="A65:A67"/>
    <mergeCell ref="B65:B67"/>
    <mergeCell ref="B77:B79"/>
    <mergeCell ref="D38:D40"/>
    <mergeCell ref="E53:E55"/>
    <mergeCell ref="C77:C79"/>
    <mergeCell ref="O44:O46"/>
    <mergeCell ref="A83:A85"/>
    <mergeCell ref="D74:D76"/>
    <mergeCell ref="E92:E94"/>
    <mergeCell ref="D95:D97"/>
    <mergeCell ref="A80:A82"/>
    <mergeCell ref="D86:D88"/>
    <mergeCell ref="B74:B76"/>
    <mergeCell ref="A101:A103"/>
    <mergeCell ref="B101:B103"/>
    <mergeCell ref="C101:C103"/>
    <mergeCell ref="D101:D103"/>
    <mergeCell ref="E101:E103"/>
    <mergeCell ref="E162:E164"/>
    <mergeCell ref="E174:E176"/>
    <mergeCell ref="T32:T34"/>
    <mergeCell ref="C109:C113"/>
    <mergeCell ref="E109:E113"/>
    <mergeCell ref="E95:E97"/>
    <mergeCell ref="C80:C82"/>
    <mergeCell ref="R109:R113"/>
    <mergeCell ref="Q80:Q82"/>
    <mergeCell ref="E83:E85"/>
    <mergeCell ref="C92:C94"/>
    <mergeCell ref="D92:D94"/>
    <mergeCell ref="O104:O107"/>
    <mergeCell ref="Q95:Q97"/>
    <mergeCell ref="D83:D85"/>
    <mergeCell ref="P23:P34"/>
    <mergeCell ref="O38:O40"/>
    <mergeCell ref="C35:C37"/>
    <mergeCell ref="D35:D37"/>
    <mergeCell ref="E35:E37"/>
    <mergeCell ref="Q35:Q37"/>
    <mergeCell ref="Q29:Q31"/>
    <mergeCell ref="S32:S34"/>
    <mergeCell ref="H109:H113"/>
    <mergeCell ref="O198:O200"/>
    <mergeCell ref="O192:O194"/>
    <mergeCell ref="R95:R97"/>
    <mergeCell ref="A95:A97"/>
    <mergeCell ref="O159:O161"/>
    <mergeCell ref="E165:E167"/>
    <mergeCell ref="C183:C185"/>
    <mergeCell ref="D183:D185"/>
    <mergeCell ref="E180:E182"/>
    <mergeCell ref="D159:D161"/>
    <mergeCell ref="D165:D167"/>
    <mergeCell ref="O180:O182"/>
    <mergeCell ref="O177:O179"/>
    <mergeCell ref="E183:E185"/>
    <mergeCell ref="E177:E179"/>
    <mergeCell ref="C162:C164"/>
    <mergeCell ref="C168:C170"/>
    <mergeCell ref="D168:D170"/>
    <mergeCell ref="E171:E173"/>
    <mergeCell ref="C177:C179"/>
    <mergeCell ref="C180:C182"/>
    <mergeCell ref="D180:D182"/>
    <mergeCell ref="E159:E161"/>
    <mergeCell ref="D162:D164"/>
    <mergeCell ref="A201:A203"/>
    <mergeCell ref="C213:C216"/>
    <mergeCell ref="D204:D206"/>
    <mergeCell ref="A192:A194"/>
    <mergeCell ref="E210:E212"/>
    <mergeCell ref="C192:C194"/>
    <mergeCell ref="D192:D194"/>
    <mergeCell ref="E192:E194"/>
    <mergeCell ref="A195:A197"/>
    <mergeCell ref="B201:B203"/>
    <mergeCell ref="C201:C203"/>
    <mergeCell ref="D210:D212"/>
    <mergeCell ref="D207:D209"/>
    <mergeCell ref="E207:E209"/>
    <mergeCell ref="E204:E206"/>
    <mergeCell ref="D201:D203"/>
    <mergeCell ref="A207:A209"/>
    <mergeCell ref="B186:B188"/>
    <mergeCell ref="D213:D216"/>
    <mergeCell ref="E213:E216"/>
    <mergeCell ref="B207:B209"/>
    <mergeCell ref="B195:B197"/>
    <mergeCell ref="C195:C197"/>
    <mergeCell ref="D195:D197"/>
    <mergeCell ref="E195:E197"/>
    <mergeCell ref="C198:C200"/>
    <mergeCell ref="D198:D200"/>
    <mergeCell ref="E198:E200"/>
    <mergeCell ref="C204:C206"/>
    <mergeCell ref="D186:D188"/>
    <mergeCell ref="E186:E188"/>
    <mergeCell ref="D189:D191"/>
    <mergeCell ref="E189:E191"/>
    <mergeCell ref="O213:O216"/>
    <mergeCell ref="T213:T216"/>
    <mergeCell ref="U213:U216"/>
    <mergeCell ref="T210:T212"/>
    <mergeCell ref="U210:U212"/>
    <mergeCell ref="U207:U209"/>
    <mergeCell ref="O204:O206"/>
    <mergeCell ref="O210:O212"/>
    <mergeCell ref="S201:S203"/>
    <mergeCell ref="R210:R212"/>
    <mergeCell ref="R204:R206"/>
    <mergeCell ref="P204:P206"/>
    <mergeCell ref="Q204:Q206"/>
    <mergeCell ref="S213:S216"/>
    <mergeCell ref="Q207:Q209"/>
    <mergeCell ref="R207:R209"/>
    <mergeCell ref="S207:S209"/>
    <mergeCell ref="S204:S206"/>
    <mergeCell ref="S210:S212"/>
    <mergeCell ref="P207:P209"/>
    <mergeCell ref="R213:R216"/>
    <mergeCell ref="P210:P212"/>
    <mergeCell ref="O207:O209"/>
    <mergeCell ref="T201:T203"/>
    <mergeCell ref="Q210:Q212"/>
    <mergeCell ref="Q213:Q216"/>
    <mergeCell ref="P213:P216"/>
    <mergeCell ref="R180:R182"/>
    <mergeCell ref="T180:T182"/>
    <mergeCell ref="T174:T176"/>
    <mergeCell ref="U174:U176"/>
    <mergeCell ref="R162:R164"/>
    <mergeCell ref="S192:S194"/>
    <mergeCell ref="T192:T194"/>
    <mergeCell ref="R174:R176"/>
    <mergeCell ref="S174:S176"/>
    <mergeCell ref="T204:T206"/>
    <mergeCell ref="S162:S164"/>
    <mergeCell ref="P198:P200"/>
    <mergeCell ref="Q198:Q200"/>
    <mergeCell ref="R198:R200"/>
    <mergeCell ref="S198:S200"/>
    <mergeCell ref="T198:T200"/>
    <mergeCell ref="R195:R197"/>
    <mergeCell ref="S195:S197"/>
    <mergeCell ref="T195:T197"/>
    <mergeCell ref="U195:U197"/>
    <mergeCell ref="P174:P176"/>
    <mergeCell ref="W213:W216"/>
    <mergeCell ref="U156:U158"/>
    <mergeCell ref="W210:W212"/>
    <mergeCell ref="V180:V182"/>
    <mergeCell ref="U171:U173"/>
    <mergeCell ref="U159:U161"/>
    <mergeCell ref="W183:W185"/>
    <mergeCell ref="W177:W179"/>
    <mergeCell ref="W180:W182"/>
    <mergeCell ref="U183:U185"/>
    <mergeCell ref="V159:V161"/>
    <mergeCell ref="V162:V164"/>
    <mergeCell ref="U192:U194"/>
    <mergeCell ref="W174:W176"/>
    <mergeCell ref="W198:W200"/>
    <mergeCell ref="U201:U203"/>
    <mergeCell ref="U180:U182"/>
    <mergeCell ref="U177:U179"/>
    <mergeCell ref="V213:V216"/>
    <mergeCell ref="V210:V212"/>
    <mergeCell ref="V177:V179"/>
    <mergeCell ref="V207:V209"/>
    <mergeCell ref="W189:W191"/>
    <mergeCell ref="V156:V158"/>
    <mergeCell ref="C174:C176"/>
    <mergeCell ref="D174:D176"/>
    <mergeCell ref="E168:E170"/>
    <mergeCell ref="Q168:Q170"/>
    <mergeCell ref="R168:R170"/>
    <mergeCell ref="S168:S170"/>
    <mergeCell ref="T168:T170"/>
    <mergeCell ref="U168:U170"/>
    <mergeCell ref="O189:O191"/>
    <mergeCell ref="O186:O188"/>
    <mergeCell ref="D171:D173"/>
    <mergeCell ref="D177:D179"/>
    <mergeCell ref="R189:R191"/>
    <mergeCell ref="P189:P191"/>
    <mergeCell ref="T189:T191"/>
    <mergeCell ref="U189:U191"/>
    <mergeCell ref="O174:O176"/>
    <mergeCell ref="O168:O170"/>
    <mergeCell ref="S186:S188"/>
    <mergeCell ref="U186:U188"/>
    <mergeCell ref="T186:T188"/>
    <mergeCell ref="P186:P188"/>
    <mergeCell ref="P183:P185"/>
    <mergeCell ref="S180:S182"/>
    <mergeCell ref="W59:W61"/>
    <mergeCell ref="U62:U64"/>
    <mergeCell ref="V56:V58"/>
    <mergeCell ref="V92:V94"/>
    <mergeCell ref="S121:S123"/>
    <mergeCell ref="U121:U123"/>
    <mergeCell ref="T92:T94"/>
    <mergeCell ref="T121:T123"/>
    <mergeCell ref="Q89:Q91"/>
    <mergeCell ref="U89:U91"/>
    <mergeCell ref="S89:S91"/>
    <mergeCell ref="W74:W76"/>
    <mergeCell ref="W104:W107"/>
    <mergeCell ref="W121:W123"/>
    <mergeCell ref="W68:W71"/>
    <mergeCell ref="V65:V67"/>
    <mergeCell ref="V62:V64"/>
    <mergeCell ref="V59:V61"/>
    <mergeCell ref="V74:V76"/>
    <mergeCell ref="V68:V71"/>
    <mergeCell ref="W80:W82"/>
    <mergeCell ref="Q101:Q103"/>
    <mergeCell ref="R101:R103"/>
    <mergeCell ref="S101:S103"/>
    <mergeCell ref="W136:W138"/>
    <mergeCell ref="W171:W173"/>
    <mergeCell ref="W162:W164"/>
    <mergeCell ref="V171:V173"/>
    <mergeCell ref="T95:T97"/>
    <mergeCell ref="T89:T91"/>
    <mergeCell ref="U92:U94"/>
    <mergeCell ref="W109:W113"/>
    <mergeCell ref="W95:W97"/>
    <mergeCell ref="T162:T164"/>
    <mergeCell ref="V165:V167"/>
    <mergeCell ref="W168:W170"/>
    <mergeCell ref="W159:W161"/>
    <mergeCell ref="T156:T158"/>
    <mergeCell ref="V148:V150"/>
    <mergeCell ref="V139:V141"/>
    <mergeCell ref="V145:V147"/>
    <mergeCell ref="V130:V132"/>
    <mergeCell ref="V127:V129"/>
    <mergeCell ref="T151:T153"/>
    <mergeCell ref="V121:V123"/>
    <mergeCell ref="T104:T107"/>
    <mergeCell ref="U101:U103"/>
    <mergeCell ref="W101:W103"/>
    <mergeCell ref="W192:W194"/>
    <mergeCell ref="P192:P194"/>
    <mergeCell ref="Q192:Q194"/>
    <mergeCell ref="R192:R194"/>
    <mergeCell ref="T177:T179"/>
    <mergeCell ref="R177:R179"/>
    <mergeCell ref="V192:V194"/>
    <mergeCell ref="V174:V176"/>
    <mergeCell ref="V168:V170"/>
    <mergeCell ref="V189:V191"/>
    <mergeCell ref="V183:V185"/>
    <mergeCell ref="P180:P182"/>
    <mergeCell ref="V47:V49"/>
    <mergeCell ref="S50:S52"/>
    <mergeCell ref="V44:V46"/>
    <mergeCell ref="U56:U58"/>
    <mergeCell ref="S44:S46"/>
    <mergeCell ref="T44:T46"/>
    <mergeCell ref="U44:U46"/>
    <mergeCell ref="T53:T55"/>
    <mergeCell ref="U59:U61"/>
    <mergeCell ref="Q26:Q28"/>
    <mergeCell ref="U26:U28"/>
    <mergeCell ref="T38:T40"/>
    <mergeCell ref="V35:V37"/>
    <mergeCell ref="U38:U40"/>
    <mergeCell ref="V38:V40"/>
    <mergeCell ref="O23:O34"/>
    <mergeCell ref="E38:E40"/>
    <mergeCell ref="V23:V25"/>
    <mergeCell ref="S38:S40"/>
    <mergeCell ref="V32:V34"/>
    <mergeCell ref="E23:E25"/>
    <mergeCell ref="R26:R28"/>
    <mergeCell ref="S26:S28"/>
    <mergeCell ref="T26:T28"/>
    <mergeCell ref="Q41:Q43"/>
    <mergeCell ref="R41:R43"/>
    <mergeCell ref="E127:E129"/>
    <mergeCell ref="R124:R126"/>
    <mergeCell ref="O127:O129"/>
    <mergeCell ref="P104:P107"/>
    <mergeCell ref="O114:O120"/>
    <mergeCell ref="O121:O123"/>
    <mergeCell ref="R114:R120"/>
    <mergeCell ref="R104:R107"/>
    <mergeCell ref="R89:R91"/>
    <mergeCell ref="R92:R94"/>
    <mergeCell ref="P89:P91"/>
    <mergeCell ref="O101:O103"/>
    <mergeCell ref="Q121:Q123"/>
    <mergeCell ref="E114:E120"/>
    <mergeCell ref="E121:E123"/>
    <mergeCell ref="F114:F118"/>
    <mergeCell ref="E124:E126"/>
    <mergeCell ref="F109:F113"/>
    <mergeCell ref="M109:M113"/>
    <mergeCell ref="P114:P120"/>
    <mergeCell ref="E86:E88"/>
    <mergeCell ref="A72:W72"/>
    <mergeCell ref="W26:W28"/>
    <mergeCell ref="R29:R31"/>
    <mergeCell ref="S29:S31"/>
    <mergeCell ref="T29:T31"/>
    <mergeCell ref="U29:U31"/>
    <mergeCell ref="V29:V31"/>
    <mergeCell ref="W29:W31"/>
    <mergeCell ref="R53:R55"/>
    <mergeCell ref="S53:S55"/>
    <mergeCell ref="W44:W46"/>
    <mergeCell ref="U53:U55"/>
    <mergeCell ref="V53:V55"/>
    <mergeCell ref="W53:W55"/>
    <mergeCell ref="W35:W37"/>
    <mergeCell ref="R35:R37"/>
    <mergeCell ref="S35:S37"/>
    <mergeCell ref="T35:T37"/>
    <mergeCell ref="U35:U37"/>
    <mergeCell ref="R38:R40"/>
    <mergeCell ref="W38:W40"/>
    <mergeCell ref="U32:U34"/>
    <mergeCell ref="U47:U49"/>
    <mergeCell ref="T50:T52"/>
    <mergeCell ref="V26:V28"/>
    <mergeCell ref="W65:W67"/>
    <mergeCell ref="W142:W144"/>
    <mergeCell ref="R142:R144"/>
    <mergeCell ref="S142:S144"/>
    <mergeCell ref="U124:U126"/>
    <mergeCell ref="V89:V91"/>
    <mergeCell ref="U142:U144"/>
    <mergeCell ref="V142:V144"/>
    <mergeCell ref="R145:R147"/>
    <mergeCell ref="S145:S147"/>
    <mergeCell ref="T145:T147"/>
    <mergeCell ref="U145:U147"/>
    <mergeCell ref="T98:T100"/>
    <mergeCell ref="U98:U100"/>
    <mergeCell ref="W77:W79"/>
    <mergeCell ref="V77:V79"/>
    <mergeCell ref="U77:U79"/>
    <mergeCell ref="V104:V107"/>
    <mergeCell ref="W89:W91"/>
    <mergeCell ref="U95:U97"/>
    <mergeCell ref="V95:V97"/>
    <mergeCell ref="W145:W147"/>
    <mergeCell ref="W92:W94"/>
    <mergeCell ref="U80:U82"/>
    <mergeCell ref="V195:V197"/>
    <mergeCell ref="U198:U200"/>
    <mergeCell ref="V198:V200"/>
    <mergeCell ref="Q195:Q197"/>
    <mergeCell ref="V83:V88"/>
    <mergeCell ref="W83:W88"/>
    <mergeCell ref="V98:V100"/>
    <mergeCell ref="W98:W100"/>
    <mergeCell ref="O95:O100"/>
    <mergeCell ref="Q98:Q100"/>
    <mergeCell ref="R98:R100"/>
    <mergeCell ref="S98:S100"/>
    <mergeCell ref="Q83:Q88"/>
    <mergeCell ref="W195:W197"/>
    <mergeCell ref="S83:S88"/>
    <mergeCell ref="T83:T88"/>
    <mergeCell ref="O195:O197"/>
    <mergeCell ref="P195:P197"/>
    <mergeCell ref="U83:U88"/>
    <mergeCell ref="S95:S97"/>
    <mergeCell ref="Q145:Q147"/>
    <mergeCell ref="O130:O132"/>
    <mergeCell ref="S114:S120"/>
    <mergeCell ref="P101:P103"/>
    <mergeCell ref="N114:N118"/>
    <mergeCell ref="F5:N5"/>
    <mergeCell ref="G6:N6"/>
    <mergeCell ref="H9:N9"/>
    <mergeCell ref="X16:X19"/>
    <mergeCell ref="X20:X22"/>
    <mergeCell ref="X23:X25"/>
    <mergeCell ref="X26:X28"/>
    <mergeCell ref="X29:X31"/>
    <mergeCell ref="X32:X34"/>
    <mergeCell ref="X35:X37"/>
    <mergeCell ref="X38:X40"/>
    <mergeCell ref="X41:X43"/>
    <mergeCell ref="X44:X46"/>
    <mergeCell ref="X47:X49"/>
    <mergeCell ref="X50:X52"/>
    <mergeCell ref="X53:X55"/>
    <mergeCell ref="X56:X58"/>
    <mergeCell ref="X59:X61"/>
    <mergeCell ref="X62:X64"/>
    <mergeCell ref="X65:X67"/>
    <mergeCell ref="X68:X71"/>
    <mergeCell ref="X74:X76"/>
    <mergeCell ref="X77:X79"/>
    <mergeCell ref="X80:X82"/>
    <mergeCell ref="X83:X88"/>
    <mergeCell ref="X89:X91"/>
    <mergeCell ref="X92:X94"/>
    <mergeCell ref="X95:X97"/>
    <mergeCell ref="X98:X100"/>
    <mergeCell ref="X101:X103"/>
    <mergeCell ref="X104:X107"/>
    <mergeCell ref="X109:X113"/>
    <mergeCell ref="X162:X164"/>
    <mergeCell ref="X165:X167"/>
    <mergeCell ref="X168:X170"/>
    <mergeCell ref="X171:X173"/>
    <mergeCell ref="X114:X120"/>
    <mergeCell ref="X121:X123"/>
    <mergeCell ref="X124:X126"/>
    <mergeCell ref="X127:X129"/>
    <mergeCell ref="X130:X132"/>
    <mergeCell ref="X133:X135"/>
    <mergeCell ref="X136:X138"/>
    <mergeCell ref="X139:X141"/>
    <mergeCell ref="X142:X144"/>
    <mergeCell ref="X201:X203"/>
    <mergeCell ref="X204:X206"/>
    <mergeCell ref="X207:X209"/>
    <mergeCell ref="X210:X212"/>
    <mergeCell ref="X213:X216"/>
    <mergeCell ref="A3:X3"/>
    <mergeCell ref="A4:X4"/>
    <mergeCell ref="O5:X5"/>
    <mergeCell ref="Q6:X6"/>
    <mergeCell ref="R9:X9"/>
    <mergeCell ref="X174:X176"/>
    <mergeCell ref="X177:X179"/>
    <mergeCell ref="X180:X182"/>
    <mergeCell ref="X183:X185"/>
    <mergeCell ref="X186:X188"/>
    <mergeCell ref="X189:X191"/>
    <mergeCell ref="X192:X194"/>
    <mergeCell ref="X195:X197"/>
    <mergeCell ref="X198:X200"/>
    <mergeCell ref="X145:X147"/>
    <mergeCell ref="X148:X150"/>
    <mergeCell ref="X151:X153"/>
    <mergeCell ref="X156:X158"/>
    <mergeCell ref="X159:X161"/>
  </mergeCells>
  <phoneticPr fontId="22" type="noConversion"/>
  <printOptions horizontalCentered="1"/>
  <pageMargins left="0.11811023622047245" right="0.11811023622047245" top="0.59055118110236227" bottom="0.74803149606299213" header="0.51181102362204722" footer="0.51181102362204722"/>
  <pageSetup paperSize="9" scale="42" firstPageNumber="0"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Ирина Аношкина</cp:lastModifiedBy>
  <cp:lastPrinted>2024-01-26T03:59:57Z</cp:lastPrinted>
  <dcterms:created xsi:type="dcterms:W3CDTF">2014-08-12T04:17:17Z</dcterms:created>
  <dcterms:modified xsi:type="dcterms:W3CDTF">2024-01-26T04:00:03Z</dcterms:modified>
</cp:coreProperties>
</file>