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Print_Area" localSheetId="0">Лист1!$A$1:$Y$226</definedName>
  </definedNames>
  <calcPr calcId="152511"/>
</workbook>
</file>

<file path=xl/calcChain.xml><?xml version="1.0" encoding="utf-8"?>
<calcChain xmlns="http://schemas.openxmlformats.org/spreadsheetml/2006/main">
  <c r="I164" i="1"/>
  <c r="H163"/>
  <c r="I165"/>
  <c r="J165"/>
  <c r="K165"/>
  <c r="L165"/>
  <c r="M165"/>
  <c r="N165"/>
  <c r="J164"/>
  <c r="K164"/>
  <c r="L164"/>
  <c r="M164"/>
  <c r="N164"/>
  <c r="H165"/>
  <c r="H164"/>
  <c r="I178"/>
  <c r="J178"/>
  <c r="K178"/>
  <c r="L178"/>
  <c r="M178"/>
  <c r="N178"/>
  <c r="H178"/>
  <c r="G180"/>
  <c r="G179"/>
  <c r="G178" l="1"/>
  <c r="L34" l="1"/>
  <c r="L33"/>
  <c r="G53"/>
  <c r="G52"/>
  <c r="N51"/>
  <c r="M51"/>
  <c r="L51"/>
  <c r="K51"/>
  <c r="J51"/>
  <c r="I51"/>
  <c r="H51"/>
  <c r="N39"/>
  <c r="N23"/>
  <c r="G51" l="1"/>
  <c r="I93"/>
  <c r="J93"/>
  <c r="K93"/>
  <c r="L93"/>
  <c r="M93"/>
  <c r="N93"/>
  <c r="H93"/>
  <c r="I92"/>
  <c r="J92"/>
  <c r="K92"/>
  <c r="L92"/>
  <c r="M92"/>
  <c r="N92"/>
  <c r="H92"/>
  <c r="H91" l="1"/>
  <c r="G99" l="1"/>
  <c r="G98"/>
  <c r="N97"/>
  <c r="M97"/>
  <c r="L97"/>
  <c r="K97"/>
  <c r="J97"/>
  <c r="I97"/>
  <c r="H97"/>
  <c r="G218"/>
  <c r="G219"/>
  <c r="G216"/>
  <c r="G215"/>
  <c r="G204"/>
  <c r="G203"/>
  <c r="G198"/>
  <c r="G197"/>
  <c r="G195"/>
  <c r="G194"/>
  <c r="G192"/>
  <c r="G191"/>
  <c r="G189"/>
  <c r="G188"/>
  <c r="G177"/>
  <c r="G176"/>
  <c r="G175" s="1"/>
  <c r="G174"/>
  <c r="G173"/>
  <c r="G171"/>
  <c r="G170"/>
  <c r="G168"/>
  <c r="G167"/>
  <c r="G153"/>
  <c r="G152"/>
  <c r="G150"/>
  <c r="G149"/>
  <c r="G147"/>
  <c r="G146"/>
  <c r="G144"/>
  <c r="G143"/>
  <c r="G24"/>
  <c r="G25"/>
  <c r="G27"/>
  <c r="G28"/>
  <c r="G37"/>
  <c r="G38"/>
  <c r="G40"/>
  <c r="G41"/>
  <c r="G43"/>
  <c r="G44"/>
  <c r="G46"/>
  <c r="G49"/>
  <c r="G50"/>
  <c r="G61"/>
  <c r="G62"/>
  <c r="G59" s="1"/>
  <c r="G56" s="1"/>
  <c r="G67"/>
  <c r="G68"/>
  <c r="G76"/>
  <c r="G73" s="1"/>
  <c r="G70" s="1"/>
  <c r="G78"/>
  <c r="G74" s="1"/>
  <c r="G71" s="1"/>
  <c r="G95"/>
  <c r="G92" s="1"/>
  <c r="G96"/>
  <c r="G93" s="1"/>
  <c r="G107"/>
  <c r="G108"/>
  <c r="G111"/>
  <c r="G119"/>
  <c r="G120"/>
  <c r="G128"/>
  <c r="G129"/>
  <c r="L162"/>
  <c r="L201"/>
  <c r="M114"/>
  <c r="N114"/>
  <c r="L116"/>
  <c r="L115" s="1"/>
  <c r="M116"/>
  <c r="M113" s="1"/>
  <c r="N116"/>
  <c r="N113" s="1"/>
  <c r="L117"/>
  <c r="L114" s="1"/>
  <c r="M117"/>
  <c r="N117"/>
  <c r="N161"/>
  <c r="O164"/>
  <c r="O161" s="1"/>
  <c r="N162"/>
  <c r="O165"/>
  <c r="O162" s="1"/>
  <c r="N166"/>
  <c r="O166"/>
  <c r="N169"/>
  <c r="O169"/>
  <c r="N172"/>
  <c r="O172"/>
  <c r="N185"/>
  <c r="N184" s="1"/>
  <c r="O185"/>
  <c r="O184" s="1"/>
  <c r="N186"/>
  <c r="N183" s="1"/>
  <c r="O186"/>
  <c r="O183" s="1"/>
  <c r="N187"/>
  <c r="O187"/>
  <c r="N190"/>
  <c r="O190"/>
  <c r="N193"/>
  <c r="O193"/>
  <c r="N196"/>
  <c r="O196"/>
  <c r="N200"/>
  <c r="N182" s="1"/>
  <c r="N181" s="1"/>
  <c r="O200"/>
  <c r="N201"/>
  <c r="O201"/>
  <c r="N202"/>
  <c r="O202"/>
  <c r="N212"/>
  <c r="N211" s="1"/>
  <c r="O212"/>
  <c r="O209" s="1"/>
  <c r="O208" s="1"/>
  <c r="N213"/>
  <c r="N210" s="1"/>
  <c r="O213"/>
  <c r="O210" s="1"/>
  <c r="N214"/>
  <c r="O214"/>
  <c r="N217"/>
  <c r="O217"/>
  <c r="N140"/>
  <c r="N137" s="1"/>
  <c r="N155" s="1"/>
  <c r="N141"/>
  <c r="N142"/>
  <c r="N145"/>
  <c r="N148"/>
  <c r="N151"/>
  <c r="N21"/>
  <c r="N18" s="1"/>
  <c r="N22"/>
  <c r="N19" s="1"/>
  <c r="N26"/>
  <c r="N33"/>
  <c r="N30" s="1"/>
  <c r="N34"/>
  <c r="N31" s="1"/>
  <c r="N35"/>
  <c r="N42"/>
  <c r="N45"/>
  <c r="N48"/>
  <c r="N58"/>
  <c r="N55" s="1"/>
  <c r="N59"/>
  <c r="N56" s="1"/>
  <c r="N60"/>
  <c r="N63"/>
  <c r="N73"/>
  <c r="N70" s="1"/>
  <c r="N74"/>
  <c r="N71" s="1"/>
  <c r="N75"/>
  <c r="N83"/>
  <c r="N82" s="1"/>
  <c r="N84"/>
  <c r="N81" s="1"/>
  <c r="N85"/>
  <c r="N89"/>
  <c r="N90"/>
  <c r="N94"/>
  <c r="N104"/>
  <c r="N101" s="1"/>
  <c r="N105"/>
  <c r="N102" s="1"/>
  <c r="N106"/>
  <c r="N109"/>
  <c r="N118"/>
  <c r="N125"/>
  <c r="N122" s="1"/>
  <c r="N126"/>
  <c r="N123" s="1"/>
  <c r="N127"/>
  <c r="N103" l="1"/>
  <c r="G33"/>
  <c r="G30" s="1"/>
  <c r="N209"/>
  <c r="N208" s="1"/>
  <c r="L113"/>
  <c r="L112" s="1"/>
  <c r="O199"/>
  <c r="N199"/>
  <c r="N139"/>
  <c r="N136" s="1"/>
  <c r="N112"/>
  <c r="O182"/>
  <c r="O181" s="1"/>
  <c r="O222"/>
  <c r="O225" s="1"/>
  <c r="M112"/>
  <c r="G140"/>
  <c r="G137" s="1"/>
  <c r="N222"/>
  <c r="G97"/>
  <c r="G141"/>
  <c r="G138" s="1"/>
  <c r="N138"/>
  <c r="N156" s="1"/>
  <c r="N154" s="1"/>
  <c r="M115"/>
  <c r="N115"/>
  <c r="N121"/>
  <c r="N80"/>
  <c r="N79" s="1"/>
  <c r="N20"/>
  <c r="O160"/>
  <c r="O221"/>
  <c r="N221"/>
  <c r="N160"/>
  <c r="O163"/>
  <c r="O211"/>
  <c r="N163"/>
  <c r="N69"/>
  <c r="N100"/>
  <c r="N88"/>
  <c r="N54"/>
  <c r="N17"/>
  <c r="N57"/>
  <c r="N32"/>
  <c r="N29" s="1"/>
  <c r="N72"/>
  <c r="N124"/>
  <c r="N91"/>
  <c r="O220" l="1"/>
  <c r="O224"/>
  <c r="O223" s="1"/>
  <c r="N220"/>
  <c r="L118" l="1"/>
  <c r="M118"/>
  <c r="N132"/>
  <c r="N225" s="1"/>
  <c r="L200" l="1"/>
  <c r="L205"/>
  <c r="K110" l="1"/>
  <c r="G110" s="1"/>
  <c r="K48"/>
  <c r="K47"/>
  <c r="G47" s="1"/>
  <c r="G34" s="1"/>
  <c r="G31" s="1"/>
  <c r="K175" l="1"/>
  <c r="K33"/>
  <c r="K163" l="1"/>
  <c r="K116" l="1"/>
  <c r="K117"/>
  <c r="K118"/>
  <c r="L125" l="1"/>
  <c r="L122" s="1"/>
  <c r="M125"/>
  <c r="K125"/>
  <c r="L126"/>
  <c r="L123" s="1"/>
  <c r="M126"/>
  <c r="K126"/>
  <c r="K123" s="1"/>
  <c r="L127"/>
  <c r="M127"/>
  <c r="K127"/>
  <c r="J117"/>
  <c r="J114" s="1"/>
  <c r="J125"/>
  <c r="J126"/>
  <c r="J116"/>
  <c r="J127"/>
  <c r="M123"/>
  <c r="I123"/>
  <c r="H123"/>
  <c r="I122"/>
  <c r="H122"/>
  <c r="J118"/>
  <c r="G118" s="1"/>
  <c r="J26"/>
  <c r="H117"/>
  <c r="G117" s="1"/>
  <c r="G114" s="1"/>
  <c r="H114"/>
  <c r="I117"/>
  <c r="I114" s="1"/>
  <c r="K114"/>
  <c r="H116"/>
  <c r="I116"/>
  <c r="J113"/>
  <c r="L185"/>
  <c r="J162"/>
  <c r="J59"/>
  <c r="J56" s="1"/>
  <c r="J58"/>
  <c r="J57" s="1"/>
  <c r="L66"/>
  <c r="K66"/>
  <c r="J66"/>
  <c r="I66"/>
  <c r="H66"/>
  <c r="G66" s="1"/>
  <c r="M172"/>
  <c r="L172"/>
  <c r="K172"/>
  <c r="J172"/>
  <c r="I172"/>
  <c r="H172"/>
  <c r="H185"/>
  <c r="H186"/>
  <c r="H196"/>
  <c r="M193"/>
  <c r="L193"/>
  <c r="K193"/>
  <c r="J193"/>
  <c r="I193"/>
  <c r="H193"/>
  <c r="G193" s="1"/>
  <c r="K213"/>
  <c r="L213"/>
  <c r="L210" s="1"/>
  <c r="M213"/>
  <c r="M210" s="1"/>
  <c r="K212"/>
  <c r="K209" s="1"/>
  <c r="L212"/>
  <c r="M212"/>
  <c r="K217"/>
  <c r="L217"/>
  <c r="M217"/>
  <c r="J212"/>
  <c r="J209" s="1"/>
  <c r="J213"/>
  <c r="J217"/>
  <c r="K59"/>
  <c r="K56" s="1"/>
  <c r="J185"/>
  <c r="I26"/>
  <c r="K26"/>
  <c r="L26"/>
  <c r="K58"/>
  <c r="K55" s="1"/>
  <c r="L58"/>
  <c r="L55" s="1"/>
  <c r="J34"/>
  <c r="J31" s="1"/>
  <c r="J48"/>
  <c r="M105"/>
  <c r="M102" s="1"/>
  <c r="L105"/>
  <c r="L102" s="1"/>
  <c r="K105"/>
  <c r="K102" s="1"/>
  <c r="J105"/>
  <c r="J102" s="1"/>
  <c r="I105"/>
  <c r="I102" s="1"/>
  <c r="M104"/>
  <c r="M101" s="1"/>
  <c r="L104"/>
  <c r="L101" s="1"/>
  <c r="K104"/>
  <c r="K101" s="1"/>
  <c r="J104"/>
  <c r="J101" s="1"/>
  <c r="I104"/>
  <c r="I101" s="1"/>
  <c r="M109"/>
  <c r="L109"/>
  <c r="K109"/>
  <c r="J109"/>
  <c r="I109"/>
  <c r="I48"/>
  <c r="H73"/>
  <c r="H104"/>
  <c r="G89"/>
  <c r="H109"/>
  <c r="G109" s="1"/>
  <c r="H83"/>
  <c r="H80" s="1"/>
  <c r="I33"/>
  <c r="J33"/>
  <c r="K30"/>
  <c r="L30"/>
  <c r="M33"/>
  <c r="M30" s="1"/>
  <c r="I34"/>
  <c r="I31" s="1"/>
  <c r="K34"/>
  <c r="L31"/>
  <c r="M34"/>
  <c r="M31" s="1"/>
  <c r="H34"/>
  <c r="H31" s="1"/>
  <c r="H33"/>
  <c r="H30" s="1"/>
  <c r="M48"/>
  <c r="L48"/>
  <c r="H48"/>
  <c r="H45"/>
  <c r="G45" s="1"/>
  <c r="H105"/>
  <c r="M45"/>
  <c r="L45"/>
  <c r="K45"/>
  <c r="J45"/>
  <c r="I45"/>
  <c r="M42"/>
  <c r="L42"/>
  <c r="K42"/>
  <c r="J42"/>
  <c r="I42"/>
  <c r="H42"/>
  <c r="H89"/>
  <c r="H59"/>
  <c r="H56" s="1"/>
  <c r="I212"/>
  <c r="I209" s="1"/>
  <c r="M209"/>
  <c r="H212"/>
  <c r="I213"/>
  <c r="I210" s="1"/>
  <c r="H213"/>
  <c r="M214"/>
  <c r="L214"/>
  <c r="K214"/>
  <c r="J214"/>
  <c r="I214"/>
  <c r="H214"/>
  <c r="I200"/>
  <c r="J200"/>
  <c r="K200"/>
  <c r="M200"/>
  <c r="I201"/>
  <c r="J201"/>
  <c r="K201"/>
  <c r="M201"/>
  <c r="H200"/>
  <c r="H201"/>
  <c r="M202"/>
  <c r="L202"/>
  <c r="K202"/>
  <c r="J202"/>
  <c r="I202"/>
  <c r="H202"/>
  <c r="H21"/>
  <c r="I60"/>
  <c r="I58"/>
  <c r="I55" s="1"/>
  <c r="M58"/>
  <c r="M55" s="1"/>
  <c r="G65"/>
  <c r="G64"/>
  <c r="G58" s="1"/>
  <c r="M63"/>
  <c r="L63"/>
  <c r="K63"/>
  <c r="J63"/>
  <c r="I63"/>
  <c r="H63"/>
  <c r="N131"/>
  <c r="O18"/>
  <c r="H190"/>
  <c r="I185"/>
  <c r="K185"/>
  <c r="M185"/>
  <c r="I186"/>
  <c r="J186"/>
  <c r="K186"/>
  <c r="L186"/>
  <c r="M186"/>
  <c r="M183" s="1"/>
  <c r="I169"/>
  <c r="J169"/>
  <c r="K169"/>
  <c r="L169"/>
  <c r="M169"/>
  <c r="H169"/>
  <c r="I166"/>
  <c r="J166"/>
  <c r="K166"/>
  <c r="L166"/>
  <c r="M166"/>
  <c r="H166"/>
  <c r="K161"/>
  <c r="L161"/>
  <c r="M161"/>
  <c r="I162"/>
  <c r="M162"/>
  <c r="I151"/>
  <c r="J151"/>
  <c r="K151"/>
  <c r="L151"/>
  <c r="M151"/>
  <c r="I148"/>
  <c r="J148"/>
  <c r="K148"/>
  <c r="L148"/>
  <c r="M148"/>
  <c r="H151"/>
  <c r="G151" s="1"/>
  <c r="H148"/>
  <c r="H145"/>
  <c r="I142"/>
  <c r="J142"/>
  <c r="K142"/>
  <c r="L142"/>
  <c r="M142"/>
  <c r="H142"/>
  <c r="G142" s="1"/>
  <c r="H140"/>
  <c r="I141"/>
  <c r="I138" s="1"/>
  <c r="I156" s="1"/>
  <c r="J141"/>
  <c r="J138" s="1"/>
  <c r="J156" s="1"/>
  <c r="K141"/>
  <c r="K138" s="1"/>
  <c r="K156" s="1"/>
  <c r="L141"/>
  <c r="L138" s="1"/>
  <c r="L156" s="1"/>
  <c r="M141"/>
  <c r="M138" s="1"/>
  <c r="M156" s="1"/>
  <c r="H141"/>
  <c r="H138" s="1"/>
  <c r="H156" s="1"/>
  <c r="I140"/>
  <c r="I137" s="1"/>
  <c r="I155" s="1"/>
  <c r="J140"/>
  <c r="K140"/>
  <c r="K137" s="1"/>
  <c r="K155" s="1"/>
  <c r="L140"/>
  <c r="M140"/>
  <c r="M137" s="1"/>
  <c r="M155" s="1"/>
  <c r="G90"/>
  <c r="M94"/>
  <c r="L94"/>
  <c r="K94"/>
  <c r="J94"/>
  <c r="I94"/>
  <c r="H94"/>
  <c r="M90"/>
  <c r="L90"/>
  <c r="K90"/>
  <c r="J90"/>
  <c r="I90"/>
  <c r="M89"/>
  <c r="L89"/>
  <c r="I89"/>
  <c r="G87"/>
  <c r="G84" s="1"/>
  <c r="G81" s="1"/>
  <c r="G86"/>
  <c r="G83" s="1"/>
  <c r="G80" s="1"/>
  <c r="M85"/>
  <c r="L85"/>
  <c r="K85"/>
  <c r="J85"/>
  <c r="I85"/>
  <c r="H85"/>
  <c r="M84"/>
  <c r="M81" s="1"/>
  <c r="L84"/>
  <c r="L81" s="1"/>
  <c r="K84"/>
  <c r="K81" s="1"/>
  <c r="J84"/>
  <c r="J81" s="1"/>
  <c r="I84"/>
  <c r="I81" s="1"/>
  <c r="H84"/>
  <c r="H81" s="1"/>
  <c r="M83"/>
  <c r="M80" s="1"/>
  <c r="L83"/>
  <c r="L80" s="1"/>
  <c r="K83"/>
  <c r="J83"/>
  <c r="J80" s="1"/>
  <c r="I83"/>
  <c r="I75"/>
  <c r="J75"/>
  <c r="K75"/>
  <c r="L75"/>
  <c r="M75"/>
  <c r="H75"/>
  <c r="I73"/>
  <c r="I70" s="1"/>
  <c r="J73"/>
  <c r="K73"/>
  <c r="K70" s="1"/>
  <c r="L73"/>
  <c r="M73"/>
  <c r="M70" s="1"/>
  <c r="I74"/>
  <c r="I71" s="1"/>
  <c r="J74"/>
  <c r="J71" s="1"/>
  <c r="K74"/>
  <c r="K71" s="1"/>
  <c r="L74"/>
  <c r="L71" s="1"/>
  <c r="M74"/>
  <c r="M71" s="1"/>
  <c r="H74"/>
  <c r="H71" s="1"/>
  <c r="I59"/>
  <c r="I56" s="1"/>
  <c r="L59"/>
  <c r="L56" s="1"/>
  <c r="M59"/>
  <c r="M56" s="1"/>
  <c r="J60"/>
  <c r="K60"/>
  <c r="L60"/>
  <c r="M60"/>
  <c r="H35"/>
  <c r="I39"/>
  <c r="J39"/>
  <c r="K39"/>
  <c r="H39"/>
  <c r="I35"/>
  <c r="J35"/>
  <c r="K35"/>
  <c r="L35"/>
  <c r="M35"/>
  <c r="I21"/>
  <c r="J21"/>
  <c r="J18" s="1"/>
  <c r="K21"/>
  <c r="K18" s="1"/>
  <c r="L21"/>
  <c r="L18" s="1"/>
  <c r="M21"/>
  <c r="I22"/>
  <c r="I19" s="1"/>
  <c r="J22"/>
  <c r="K22"/>
  <c r="K19" s="1"/>
  <c r="L22"/>
  <c r="L19" s="1"/>
  <c r="M22"/>
  <c r="M19" s="1"/>
  <c r="H22"/>
  <c r="M26"/>
  <c r="H26"/>
  <c r="I23"/>
  <c r="J23"/>
  <c r="K23"/>
  <c r="L23"/>
  <c r="M23"/>
  <c r="H23"/>
  <c r="M196"/>
  <c r="L196"/>
  <c r="K196"/>
  <c r="J196"/>
  <c r="I196"/>
  <c r="M187"/>
  <c r="I190"/>
  <c r="J190"/>
  <c r="K190"/>
  <c r="L190"/>
  <c r="M190"/>
  <c r="L187"/>
  <c r="K187"/>
  <c r="J187"/>
  <c r="I187"/>
  <c r="H187"/>
  <c r="Y148"/>
  <c r="K145"/>
  <c r="M145"/>
  <c r="L145"/>
  <c r="J145"/>
  <c r="I145"/>
  <c r="S148"/>
  <c r="T148"/>
  <c r="U148"/>
  <c r="V148"/>
  <c r="W148"/>
  <c r="X148"/>
  <c r="Z148"/>
  <c r="H58"/>
  <c r="H55" s="1"/>
  <c r="H60"/>
  <c r="M106"/>
  <c r="L106"/>
  <c r="I106"/>
  <c r="K106"/>
  <c r="J106"/>
  <c r="H106"/>
  <c r="I182"/>
  <c r="J211"/>
  <c r="L32"/>
  <c r="L29" s="1"/>
  <c r="K113"/>
  <c r="K112" s="1"/>
  <c r="K115"/>
  <c r="G60" l="1"/>
  <c r="G156"/>
  <c r="G48"/>
  <c r="G148"/>
  <c r="G202"/>
  <c r="G214"/>
  <c r="G212"/>
  <c r="H102"/>
  <c r="G105"/>
  <c r="G102" s="1"/>
  <c r="G196"/>
  <c r="J163"/>
  <c r="L183"/>
  <c r="L222" s="1"/>
  <c r="G185"/>
  <c r="G127"/>
  <c r="G35"/>
  <c r="G169"/>
  <c r="K183"/>
  <c r="H101"/>
  <c r="G104"/>
  <c r="G101" s="1"/>
  <c r="I100"/>
  <c r="G172"/>
  <c r="G187"/>
  <c r="G23"/>
  <c r="G39"/>
  <c r="H161"/>
  <c r="G164"/>
  <c r="M199"/>
  <c r="J100"/>
  <c r="J123"/>
  <c r="G126"/>
  <c r="G139"/>
  <c r="G136" s="1"/>
  <c r="G186"/>
  <c r="G75"/>
  <c r="G165"/>
  <c r="G166"/>
  <c r="K199"/>
  <c r="G42"/>
  <c r="L211"/>
  <c r="J122"/>
  <c r="G125"/>
  <c r="G26"/>
  <c r="G94"/>
  <c r="G201"/>
  <c r="H210"/>
  <c r="G213"/>
  <c r="G217"/>
  <c r="H113"/>
  <c r="G116"/>
  <c r="G113" s="1"/>
  <c r="G190"/>
  <c r="G106"/>
  <c r="G145"/>
  <c r="H199"/>
  <c r="G200"/>
  <c r="G123"/>
  <c r="H20"/>
  <c r="G22"/>
  <c r="I18"/>
  <c r="I17" s="1"/>
  <c r="G21"/>
  <c r="L103"/>
  <c r="M57"/>
  <c r="N130"/>
  <c r="N224"/>
  <c r="N223" s="1"/>
  <c r="H19"/>
  <c r="L91"/>
  <c r="L79"/>
  <c r="L139"/>
  <c r="L136" s="1"/>
  <c r="K103"/>
  <c r="J55"/>
  <c r="J54" s="1"/>
  <c r="I211"/>
  <c r="M103"/>
  <c r="I199"/>
  <c r="M208"/>
  <c r="J112"/>
  <c r="G112" s="1"/>
  <c r="I115"/>
  <c r="I103"/>
  <c r="L209"/>
  <c r="J32"/>
  <c r="J29" s="1"/>
  <c r="K100"/>
  <c r="H183"/>
  <c r="G183" s="1"/>
  <c r="K82"/>
  <c r="J82"/>
  <c r="L88"/>
  <c r="L160"/>
  <c r="K80"/>
  <c r="K79" s="1"/>
  <c r="M124"/>
  <c r="H82"/>
  <c r="H115"/>
  <c r="M82"/>
  <c r="J139"/>
  <c r="J136" s="1"/>
  <c r="H139"/>
  <c r="H136" s="1"/>
  <c r="L137"/>
  <c r="L155" s="1"/>
  <c r="M100"/>
  <c r="J124"/>
  <c r="M211"/>
  <c r="M122"/>
  <c r="M121" s="1"/>
  <c r="J115"/>
  <c r="M222"/>
  <c r="H57"/>
  <c r="L20"/>
  <c r="G55"/>
  <c r="M182"/>
  <c r="M221" s="1"/>
  <c r="K139"/>
  <c r="K136" s="1"/>
  <c r="H137"/>
  <c r="H155" s="1"/>
  <c r="H54"/>
  <c r="K72"/>
  <c r="I91"/>
  <c r="J103"/>
  <c r="M20"/>
  <c r="M72"/>
  <c r="H162"/>
  <c r="J184"/>
  <c r="K182"/>
  <c r="K181" s="1"/>
  <c r="G63"/>
  <c r="G57" s="1"/>
  <c r="I208"/>
  <c r="K54"/>
  <c r="L132"/>
  <c r="M88"/>
  <c r="M18"/>
  <c r="M32"/>
  <c r="M29" s="1"/>
  <c r="J30"/>
  <c r="J183"/>
  <c r="K20"/>
  <c r="M79"/>
  <c r="M91"/>
  <c r="J137"/>
  <c r="J155" s="1"/>
  <c r="J154" s="1"/>
  <c r="J161"/>
  <c r="J160" s="1"/>
  <c r="M184"/>
  <c r="M54"/>
  <c r="H18"/>
  <c r="K124"/>
  <c r="K184"/>
  <c r="J79"/>
  <c r="K154"/>
  <c r="M160"/>
  <c r="L82"/>
  <c r="H32"/>
  <c r="H182"/>
  <c r="K17"/>
  <c r="I82"/>
  <c r="G85"/>
  <c r="I88"/>
  <c r="L163"/>
  <c r="H100"/>
  <c r="L54"/>
  <c r="H184"/>
  <c r="L124"/>
  <c r="L154"/>
  <c r="L199"/>
  <c r="H79"/>
  <c r="L208"/>
  <c r="L121"/>
  <c r="L100"/>
  <c r="L57"/>
  <c r="K57"/>
  <c r="M154"/>
  <c r="L70"/>
  <c r="L69" s="1"/>
  <c r="L72"/>
  <c r="I57"/>
  <c r="J210"/>
  <c r="K211"/>
  <c r="K210"/>
  <c r="I80"/>
  <c r="I79" s="1"/>
  <c r="J19"/>
  <c r="J20"/>
  <c r="M69"/>
  <c r="K69"/>
  <c r="J91"/>
  <c r="J89"/>
  <c r="J88" s="1"/>
  <c r="H90"/>
  <c r="I154"/>
  <c r="J182"/>
  <c r="J199"/>
  <c r="L182"/>
  <c r="L221" s="1"/>
  <c r="H103"/>
  <c r="M132"/>
  <c r="J70"/>
  <c r="J69" s="1"/>
  <c r="J72"/>
  <c r="I132"/>
  <c r="K91"/>
  <c r="K89"/>
  <c r="K88" s="1"/>
  <c r="I161"/>
  <c r="I163"/>
  <c r="L17"/>
  <c r="M163"/>
  <c r="I72"/>
  <c r="I139"/>
  <c r="I136" s="1"/>
  <c r="I69"/>
  <c r="K162"/>
  <c r="I183"/>
  <c r="I181" s="1"/>
  <c r="I184"/>
  <c r="I54"/>
  <c r="H209"/>
  <c r="G209" s="1"/>
  <c r="H211"/>
  <c r="K31"/>
  <c r="K132" s="1"/>
  <c r="K32"/>
  <c r="K29" s="1"/>
  <c r="I32"/>
  <c r="I30"/>
  <c r="H70"/>
  <c r="H69" s="1"/>
  <c r="H72"/>
  <c r="K208"/>
  <c r="I20"/>
  <c r="M139"/>
  <c r="M136" s="1"/>
  <c r="L184"/>
  <c r="I113"/>
  <c r="K122"/>
  <c r="K121" s="1"/>
  <c r="G211" l="1"/>
  <c r="G122"/>
  <c r="G124"/>
  <c r="H222"/>
  <c r="G162"/>
  <c r="J121"/>
  <c r="G121" s="1"/>
  <c r="G161"/>
  <c r="G163"/>
  <c r="G184"/>
  <c r="H181"/>
  <c r="G182"/>
  <c r="G199"/>
  <c r="G210"/>
  <c r="H132"/>
  <c r="H225" s="1"/>
  <c r="G72"/>
  <c r="G69"/>
  <c r="G103"/>
  <c r="G100"/>
  <c r="M181"/>
  <c r="H154"/>
  <c r="G154" s="1"/>
  <c r="G155"/>
  <c r="G115"/>
  <c r="G54"/>
  <c r="H29"/>
  <c r="G29" s="1"/>
  <c r="G32"/>
  <c r="H17"/>
  <c r="G18"/>
  <c r="G91"/>
  <c r="G19"/>
  <c r="G20"/>
  <c r="H160"/>
  <c r="H221"/>
  <c r="M220"/>
  <c r="M131"/>
  <c r="M224" s="1"/>
  <c r="L225"/>
  <c r="K222"/>
  <c r="K225" s="1"/>
  <c r="H88"/>
  <c r="G88" s="1"/>
  <c r="G79"/>
  <c r="G82"/>
  <c r="K221"/>
  <c r="M17"/>
  <c r="M225"/>
  <c r="K131"/>
  <c r="L131"/>
  <c r="K160"/>
  <c r="I29"/>
  <c r="H208"/>
  <c r="I160"/>
  <c r="I221"/>
  <c r="J181"/>
  <c r="J221"/>
  <c r="I222"/>
  <c r="I225" s="1"/>
  <c r="H131"/>
  <c r="J17"/>
  <c r="J132"/>
  <c r="G132" s="1"/>
  <c r="J208"/>
  <c r="J222"/>
  <c r="I131"/>
  <c r="L181"/>
  <c r="L220"/>
  <c r="J131"/>
  <c r="G17" l="1"/>
  <c r="G181"/>
  <c r="G208"/>
  <c r="G160"/>
  <c r="H220"/>
  <c r="G221"/>
  <c r="G222"/>
  <c r="G131"/>
  <c r="G130" s="1"/>
  <c r="I220"/>
  <c r="M130"/>
  <c r="K220"/>
  <c r="M223"/>
  <c r="J225"/>
  <c r="G225" s="1"/>
  <c r="J220"/>
  <c r="L224"/>
  <c r="L223" s="1"/>
  <c r="L130"/>
  <c r="I224"/>
  <c r="I223" s="1"/>
  <c r="I130"/>
  <c r="J224"/>
  <c r="J130"/>
  <c r="K224"/>
  <c r="K223" s="1"/>
  <c r="K130"/>
  <c r="H224"/>
  <c r="H130"/>
  <c r="G220" l="1"/>
  <c r="G224"/>
  <c r="J223"/>
  <c r="H223"/>
  <c r="G223" l="1"/>
</calcChain>
</file>

<file path=xl/sharedStrings.xml><?xml version="1.0" encoding="utf-8"?>
<sst xmlns="http://schemas.openxmlformats.org/spreadsheetml/2006/main" count="1133" uniqueCount="232">
  <si>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</si>
  <si>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</si>
  <si>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</si>
  <si>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</si>
  <si>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</si>
  <si>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</si>
  <si>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</si>
  <si>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</si>
  <si>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</si>
  <si>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</si>
  <si>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</si>
  <si>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</si>
  <si>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</si>
  <si>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</si>
  <si>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</si>
  <si>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</si>
  <si>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</si>
  <si>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</si>
  <si>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</si>
  <si>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</si>
  <si>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</si>
  <si>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</si>
  <si>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</si>
  <si>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</si>
  <si>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</si>
  <si>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</si>
  <si>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</si>
  <si>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</si>
  <si>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обеспечение организации горячего питания обучающихся в муниципальных общеобразовательных организациях</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</si>
  <si>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</si>
  <si>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</si>
  <si>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</si>
  <si>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</si>
  <si>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</si>
  <si>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</si>
  <si>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</si>
  <si>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</si>
  <si>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</si>
  <si>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</si>
  <si>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</si>
  <si>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</si>
  <si>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</si>
  <si>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</si>
  <si>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</si>
  <si>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</si>
  <si>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</si>
  <si>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</si>
  <si>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</si>
  <si>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х</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</si>
  <si>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</si>
  <si>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</si>
  <si>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</si>
  <si>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</si>
  <si>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</si>
  <si>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</si>
  <si>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</si>
  <si>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</si>
  <si>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</si>
  <si>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</si>
  <si>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</si>
  <si>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</si>
  <si>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</si>
  <si>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</si>
  <si>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</si>
  <si>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</si>
  <si>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</si>
  <si>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</si>
  <si>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</si>
  <si>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</si>
  <si>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</si>
  <si>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</si>
  <si>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</si>
  <si>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</si>
  <si>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</si>
  <si>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</si>
  <si>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</si>
  <si>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</si>
  <si>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</si>
  <si>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</si>
  <si>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</si>
  <si>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</si>
  <si>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</si>
  <si>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</si>
  <si>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</si>
  <si>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</si>
  <si>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</si>
  <si>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</si>
  <si>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</si>
  <si>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</si>
  <si>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</si>
  <si>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</si>
  <si>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</si>
  <si>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</si>
  <si>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</si>
  <si>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Основное мероприятие</t>
    </r>
    <r>
      <rPr>
        <sz val="10"/>
        <rFont val="Times New Roman"/>
        <family val="1"/>
        <charset val="204"/>
      </rPr>
      <t>: развитие дошкольного образования</t>
    </r>
  </si>
  <si>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</si>
  <si>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</si>
  <si>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Основное мероприятие:</t>
    </r>
    <r>
      <rPr>
        <sz val="10"/>
        <rFont val="Times New Roman"/>
        <family val="1"/>
        <charset val="204"/>
      </rPr>
      <t xml:space="preserve"> развитие общего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</si>
  <si>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</si>
  <si>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</si>
  <si>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Основное мероприятие:</t>
    </r>
    <r>
      <rPr>
        <sz val="10"/>
        <rFont val="Times New Roman"/>
        <family val="1"/>
        <charset val="204"/>
      </rPr>
      <t xml:space="preserve"> развитие дополнительного образования</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</si>
  <si>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</si>
  <si>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</si>
  <si>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Основное мероприятие: </t>
    </r>
    <r>
      <rPr>
        <sz val="10"/>
        <rFont val="Times New Roman"/>
        <family val="1"/>
        <charset val="204"/>
      </rPr>
      <t>развитие социальной воспитательной среды</t>
    </r>
  </si>
  <si>
    <r>
      <t xml:space="preserve">Основное мероприятие: </t>
    </r>
    <r>
      <rPr>
        <sz val="10"/>
        <rFont val="Times New Roman"/>
        <family val="1"/>
        <charset val="204"/>
      </rPr>
      <t>оказание помощи образовательным организациям в финансово-экономической, учебно-методической, хозяйственной деятельности</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</si>
  <si>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</si>
  <si>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t xml:space="preserve">Основное мероприятие: </t>
    </r>
    <r>
      <rPr>
        <sz val="10"/>
        <rFont val="Times New Roman"/>
        <family val="1"/>
        <charset val="204"/>
      </rPr>
      <t>осуществление эффективности управления в сфере образования</t>
    </r>
  </si>
  <si>
    <r>
      <rPr>
        <b/>
        <sz val="10"/>
        <rFont val="Times New Roman"/>
        <family val="1"/>
        <charset val="204"/>
      </rPr>
      <t xml:space="preserve">Мероприятие 2: </t>
    </r>
    <r>
      <rPr>
        <sz val="10"/>
        <rFont val="Times New Roman"/>
        <family val="1"/>
        <charset val="204"/>
      </rPr>
      <t xml:space="preserve">Ежемесячное денежное вознаграждение опекунам (попечителям, приемным родителям) </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</si>
  <si>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</si>
  <si>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</si>
  <si>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</si>
  <si>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</si>
  <si>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</si>
  <si>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</si>
  <si>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</si>
  <si>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</si>
  <si>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</si>
  <si>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</si>
  <si>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</si>
  <si>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</si>
  <si>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</si>
  <si>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</si>
  <si>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</si>
  <si>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</si>
  <si>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</si>
  <si>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</si>
  <si>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</si>
  <si>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</si>
  <si>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</si>
  <si>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</si>
  <si>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</si>
  <si>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</si>
  <si>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</si>
  <si>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</si>
  <si>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r>
      <rPr>
        <b/>
        <sz val="10"/>
        <rFont val="Times New Roman"/>
        <family val="1"/>
        <charset val="204"/>
      </rPr>
      <t xml:space="preserve">Основное мероприятие: </t>
    </r>
    <r>
      <rPr>
        <sz val="10"/>
        <rFont val="Times New Roman"/>
        <family val="1"/>
        <charset val="204"/>
      </rPr>
      <t xml:space="preserve">                Обеспечение жизнеустройства детей-сирот и детей, оставшихся без попечения родителей, профилактика социального сиротства</t>
    </r>
  </si>
  <si>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</si>
  <si>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</si>
  <si>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r>
      <t>Мероприятие 1:</t>
    </r>
    <r>
      <rPr>
        <sz val="10"/>
        <rFont val="Times New Roman"/>
        <family val="1"/>
        <charset val="204"/>
      </rPr>
      <t xml:space="preserve"> Осуществление функций руководства и управления </t>
    </r>
  </si>
  <si>
    <r>
      <rPr>
        <b/>
        <sz val="10"/>
        <rFont val="Times New Roman"/>
        <family val="1"/>
        <charset val="204"/>
      </rPr>
      <t xml:space="preserve">Мероприятие 1: </t>
    </r>
    <r>
      <rPr>
        <sz val="10"/>
        <rFont val="Times New Roman"/>
        <family val="1"/>
        <charset val="204"/>
      </rPr>
      <t>Предоставление мер социальной поддержки приемным семьям</t>
    </r>
  </si>
  <si>
    <r>
      <rPr>
        <b/>
        <sz val="10"/>
        <rFont val="Times New Roman"/>
        <family val="1"/>
        <charset val="204"/>
      </rPr>
      <t>Мероприятие 3:</t>
    </r>
    <r>
      <rPr>
        <sz val="10"/>
        <rFont val="Times New Roman"/>
        <family val="1"/>
        <charset val="204"/>
      </rPr>
      <t xml:space="preserve"> Предоставление  опекунам(попечителям) детей, оставшихся без попечения родителей, в том числе детей-сирот, денежных средств на содержание подопечных детей</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</si>
  <si>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</si>
  <si>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</si>
  <si>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</si>
  <si>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</si>
  <si>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</si>
  <si>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</si>
  <si>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</si>
  <si>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</si>
  <si>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</si>
  <si>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</si>
  <si>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</si>
  <si>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</si>
  <si>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</si>
  <si>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</si>
  <si>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</si>
  <si>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</si>
  <si>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</si>
  <si>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</si>
  <si>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</si>
  <si>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</si>
  <si>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</si>
  <si>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</si>
  <si>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t>Основное мероприятие:</t>
    </r>
    <r>
      <rPr>
        <sz val="10"/>
        <rFont val="Times New Roman"/>
        <family val="1"/>
        <charset val="204"/>
      </rPr>
      <t xml:space="preserve"> обеспечение функционирования модели персонефицированного финансирования дополнительного образования дтей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</si>
  <si>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</si>
  <si>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</si>
  <si>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</si>
  <si>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</si>
  <si>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</si>
  <si>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</si>
  <si>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</si>
  <si>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</si>
  <si>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</si>
  <si>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</si>
  <si>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</si>
  <si>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</si>
  <si>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</si>
  <si>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</si>
  <si>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</si>
  <si>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</si>
  <si>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</si>
  <si>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</si>
  <si>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и молодежью в каникулярное время</t>
    </r>
  </si>
  <si>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</si>
  <si>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</si>
  <si>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</si>
  <si>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</si>
  <si>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</si>
  <si>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</si>
  <si>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</si>
  <si>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</si>
  <si>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</si>
  <si>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</si>
  <si>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</si>
  <si>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</si>
  <si>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</si>
  <si>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</si>
  <si>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r>
      <rPr>
        <b/>
        <sz val="10"/>
        <rFont val="Times New Roman"/>
        <family val="1"/>
        <charset val="204"/>
      </rPr>
      <t xml:space="preserve">Мероприятие 2: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Азовского немецкого национального муниципального района Омской области</t>
    </r>
  </si>
  <si>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</si>
  <si>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</si>
  <si>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t xml:space="preserve">Мероприятие 1: </t>
    </r>
    <r>
      <rPr>
        <sz val="10"/>
        <rFont val="Times New Roman"/>
        <family val="1"/>
        <charset val="204"/>
      </rPr>
      <t>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r>
  </si>
  <si>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</si>
  <si>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</si>
  <si>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t xml:space="preserve">Основное мероприятие: </t>
    </r>
    <r>
      <rPr>
        <sz val="10"/>
        <rFont val="Times New Roman"/>
        <family val="1"/>
        <charset val="204"/>
      </rPr>
      <t>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</si>
  <si>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</si>
  <si>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</si>
  <si>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</si>
  <si>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</si>
  <si>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</si>
  <si>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</si>
  <si>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rPr>
        <b/>
        <sz val="10"/>
        <rFont val="Times New Roman"/>
        <family val="1"/>
        <charset val="204"/>
      </rPr>
      <t>Мероприятие 2</t>
    </r>
    <r>
      <rPr>
        <sz val="10"/>
        <rFont val="Times New Roman"/>
        <family val="1"/>
        <charset val="204"/>
      </rPr>
      <t>: Материально-технические мероприятия, обеспечивающие условия для занятий физической культурой и спортом</t>
    </r>
  </si>
  <si>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</si>
  <si>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</si>
  <si>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</si>
  <si>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</si>
  <si>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</si>
  <si>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</si>
  <si>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</si>
  <si>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</si>
  <si>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</si>
  <si>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</si>
  <si>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</si>
  <si>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</si>
  <si>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r>
      <t>Мероприятие 2:</t>
    </r>
    <r>
      <rPr>
        <sz val="10"/>
        <rFont val="Times New Roman"/>
        <family val="1"/>
        <charset val="204"/>
      </rPr>
      <t xml:space="preserve">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r>
  </si>
  <si>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</si>
  <si>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r>
      <rPr>
        <b/>
        <sz val="10"/>
        <rFont val="Times New Roman"/>
        <family val="1"/>
        <charset val="204"/>
      </rPr>
      <t xml:space="preserve">Мероприятие 6: </t>
    </r>
    <r>
      <rPr>
        <sz val="10"/>
        <rFont val="Times New Roman"/>
        <family val="1"/>
        <charset val="204"/>
      </rPr>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r>
  </si>
  <si>
    <t>2.1.6</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</si>
  <si>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</si>
  <si>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9.1.5</t>
  </si>
  <si>
    <r>
      <rPr>
        <b/>
        <sz val="10"/>
        <rFont val="Times New Roman"/>
        <family val="1"/>
        <charset val="204"/>
      </rPr>
      <t xml:space="preserve">Мероприятие 5:   </t>
    </r>
    <r>
      <rPr>
        <sz val="10"/>
        <rFont val="Times New Roman"/>
        <family val="1"/>
        <charset val="204"/>
      </rPr>
      <t xml:space="preserve">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r>
  </si>
  <si>
    <t xml:space="preserve">Доля работающих инвалидов на конец отчетного периода </t>
  </si>
  <si>
    <t>6.1.2</t>
  </si>
  <si>
    <t xml:space="preserve">Приложение № 1
к постановлению Администрцации Азовского немецкого национального
муниципального района Омской области 
Азовского немецкого национального муниципального района 
Омской области» от 24.10.2024 №760
</t>
  </si>
</sst>
</file>

<file path=xl/styles.xml><?xml version="1.0" encoding="utf-8"?>
<styleSheet xmlns="http://schemas.openxmlformats.org/spreadsheetml/2006/main">
  <numFmts count="1">
    <numFmt numFmtId="164" formatCode="_-* #,##0.00_р_._-;\-* #,##0.00_р_._-;_-* &quot;-&quot;??_р_._-;_-@_-"/>
  </numFmts>
  <fonts count="10">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0" fontId="6" fillId="0" borderId="0"/>
    <xf numFmtId="164" fontId="1" fillId="0" borderId="0" applyFont="0" applyFill="0" applyBorder="0" applyAlignment="0" applyProtection="0"/>
  </cellStyleXfs>
  <cellXfs count="189">
    <xf numFmtId="0" fontId="0" fillId="0" borderId="0" xfId="0"/>
    <xf numFmtId="4" fontId="2" fillId="0" borderId="0" xfId="0" applyNumberFormat="1" applyFont="1" applyFill="1"/>
    <xf numFmtId="0" fontId="2" fillId="0" borderId="1" xfId="1" applyFont="1" applyFill="1" applyBorder="1" applyAlignment="1">
      <alignment horizontal="center"/>
    </xf>
    <xf numFmtId="4" fontId="2" fillId="0" borderId="3" xfId="0" applyNumberFormat="1" applyFont="1" applyFill="1" applyBorder="1" applyAlignment="1">
      <alignment vertical="top" wrapText="1"/>
    </xf>
    <xf numFmtId="4" fontId="2" fillId="0" borderId="1" xfId="0" applyNumberFormat="1" applyFont="1" applyFill="1" applyBorder="1" applyAlignment="1">
      <alignment vertical="top" wrapText="1"/>
    </xf>
    <xf numFmtId="4" fontId="2" fillId="0" borderId="1" xfId="0" applyNumberFormat="1" applyFont="1" applyFill="1" applyBorder="1" applyAlignment="1">
      <alignment vertical="top"/>
    </xf>
    <xf numFmtId="4" fontId="2" fillId="0" borderId="2" xfId="0" applyNumberFormat="1" applyFont="1" applyFill="1" applyBorder="1" applyAlignment="1">
      <alignment vertical="top"/>
    </xf>
    <xf numFmtId="4" fontId="3"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wrapText="1"/>
    </xf>
    <xf numFmtId="0" fontId="7" fillId="0" borderId="0" xfId="0" applyFont="1" applyFill="1"/>
    <xf numFmtId="0" fontId="7" fillId="0" borderId="0" xfId="0" applyFont="1" applyFill="1" applyAlignment="1">
      <alignment horizontal="center"/>
    </xf>
    <xf numFmtId="4" fontId="7" fillId="0" borderId="0" xfId="0" applyNumberFormat="1" applyFont="1" applyFill="1"/>
    <xf numFmtId="0" fontId="2" fillId="0" borderId="0" xfId="0" applyFont="1" applyFill="1"/>
    <xf numFmtId="0" fontId="2" fillId="0" borderId="0" xfId="0" applyFont="1" applyFill="1" applyAlignment="1">
      <alignment vertical="center"/>
    </xf>
    <xf numFmtId="4" fontId="2" fillId="0" borderId="6" xfId="1"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7" fillId="0" borderId="0" xfId="0" applyFont="1" applyFill="1" applyBorder="1"/>
    <xf numFmtId="0" fontId="2" fillId="0" borderId="0" xfId="0" applyFont="1" applyFill="1" applyBorder="1"/>
    <xf numFmtId="2" fontId="2" fillId="0" borderId="3" xfId="0" applyNumberFormat="1" applyFont="1" applyFill="1" applyBorder="1" applyAlignment="1">
      <alignment vertical="top" wrapText="1"/>
    </xf>
    <xf numFmtId="2" fontId="2" fillId="0" borderId="1" xfId="0" applyNumberFormat="1" applyFont="1" applyFill="1" applyBorder="1" applyAlignment="1">
      <alignment vertical="top" wrapText="1"/>
    </xf>
    <xf numFmtId="2" fontId="2" fillId="0" borderId="1" xfId="0" applyNumberFormat="1" applyFont="1" applyFill="1" applyBorder="1" applyAlignment="1">
      <alignment vertical="top"/>
    </xf>
    <xf numFmtId="0" fontId="2" fillId="0" borderId="4" xfId="0" applyFont="1" applyFill="1" applyBorder="1" applyAlignment="1">
      <alignment vertical="top" wrapText="1"/>
    </xf>
    <xf numFmtId="2" fontId="2" fillId="0" borderId="2" xfId="0" applyNumberFormat="1" applyFont="1" applyFill="1" applyBorder="1" applyAlignment="1">
      <alignment vertical="top" wrapText="1"/>
    </xf>
    <xf numFmtId="0" fontId="2" fillId="0" borderId="1" xfId="0" applyFont="1" applyFill="1" applyBorder="1" applyAlignment="1">
      <alignment wrapText="1"/>
    </xf>
    <xf numFmtId="0" fontId="2" fillId="0" borderId="1" xfId="0" applyFont="1" applyFill="1" applyBorder="1" applyAlignment="1">
      <alignment vertical="center" wrapText="1"/>
    </xf>
    <xf numFmtId="0" fontId="2" fillId="0" borderId="1" xfId="0" applyFont="1" applyFill="1" applyBorder="1"/>
    <xf numFmtId="0" fontId="2" fillId="0" borderId="0" xfId="0" applyFont="1" applyFill="1" applyBorder="1" applyAlignment="1">
      <alignment vertical="top"/>
    </xf>
    <xf numFmtId="0" fontId="2" fillId="0" borderId="1" xfId="0" applyFont="1" applyFill="1" applyBorder="1" applyAlignment="1"/>
    <xf numFmtId="0" fontId="3" fillId="0" borderId="1" xfId="0" applyFont="1" applyFill="1" applyBorder="1" applyAlignment="1">
      <alignment horizontal="left" vertical="top" wrapText="1"/>
    </xf>
    <xf numFmtId="4" fontId="3" fillId="0" borderId="0" xfId="0" applyNumberFormat="1" applyFont="1" applyFill="1"/>
    <xf numFmtId="0" fontId="3" fillId="0" borderId="0" xfId="0" applyFont="1" applyFill="1"/>
    <xf numFmtId="4" fontId="2" fillId="0" borderId="1" xfId="0" applyNumberFormat="1" applyFont="1" applyFill="1" applyBorder="1" applyAlignment="1">
      <alignment horizontal="center" vertical="top"/>
    </xf>
    <xf numFmtId="0" fontId="2" fillId="0" borderId="1" xfId="0" applyFont="1" applyFill="1" applyBorder="1" applyAlignment="1">
      <alignment vertical="center"/>
    </xf>
    <xf numFmtId="2" fontId="2" fillId="0" borderId="2" xfId="0" applyNumberFormat="1" applyFont="1" applyFill="1" applyBorder="1" applyAlignment="1">
      <alignment horizontal="center" vertical="center" wrapText="1"/>
    </xf>
    <xf numFmtId="164" fontId="2" fillId="0" borderId="2" xfId="2" applyFont="1" applyFill="1" applyBorder="1" applyAlignment="1">
      <alignment horizontal="center" vertical="center" wrapText="1"/>
    </xf>
    <xf numFmtId="2" fontId="2" fillId="0" borderId="1" xfId="0" applyNumberFormat="1" applyFont="1" applyFill="1" applyBorder="1" applyAlignment="1">
      <alignment horizontal="center" vertical="center"/>
    </xf>
    <xf numFmtId="164" fontId="2" fillId="0" borderId="1" xfId="2" applyFont="1" applyFill="1" applyBorder="1" applyAlignment="1">
      <alignment horizontal="center" vertical="center"/>
    </xf>
    <xf numFmtId="4" fontId="7"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4" fontId="2" fillId="0" borderId="1"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2" fillId="0" borderId="4" xfId="0" applyNumberFormat="1" applyFont="1" applyFill="1" applyBorder="1" applyAlignment="1">
      <alignment horizontal="center" vertical="center" wrapText="1"/>
    </xf>
    <xf numFmtId="2" fontId="2" fillId="0" borderId="3"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1" xfId="0" applyFont="1" applyFill="1" applyBorder="1" applyAlignment="1">
      <alignment vertical="top"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center" wrapText="1"/>
    </xf>
    <xf numFmtId="0" fontId="2" fillId="0" borderId="4" xfId="0" applyFont="1" applyFill="1" applyBorder="1" applyAlignment="1">
      <alignment vertical="top"/>
    </xf>
    <xf numFmtId="0" fontId="2" fillId="0" borderId="1" xfId="0" applyFont="1" applyFill="1" applyBorder="1" applyAlignment="1">
      <alignment vertical="top"/>
    </xf>
    <xf numFmtId="49" fontId="2" fillId="0" borderId="8" xfId="0" applyNumberFormat="1" applyFont="1" applyFill="1" applyBorder="1" applyAlignment="1">
      <alignment horizontal="center" vertical="top" wrapText="1"/>
    </xf>
    <xf numFmtId="0" fontId="2" fillId="0" borderId="2" xfId="0" applyFont="1" applyFill="1" applyBorder="1" applyAlignment="1">
      <alignment horizontal="left" vertical="center" wrapText="1"/>
    </xf>
    <xf numFmtId="0" fontId="2" fillId="0" borderId="6" xfId="1" applyFont="1" applyFill="1" applyBorder="1" applyAlignment="1">
      <alignment horizontal="center" vertical="center" wrapText="1"/>
    </xf>
    <xf numFmtId="0" fontId="2" fillId="0" borderId="1" xfId="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7" xfId="0" applyNumberFormat="1" applyFont="1" applyFill="1" applyBorder="1" applyAlignment="1">
      <alignment horizontal="center" vertical="center"/>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4" fontId="2" fillId="0" borderId="2"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0" fillId="0" borderId="4" xfId="0" applyFill="1" applyBorder="1" applyAlignment="1">
      <alignment vertical="center"/>
    </xf>
    <xf numFmtId="0" fontId="0" fillId="0" borderId="3" xfId="0" applyFill="1" applyBorder="1" applyAlignment="1">
      <alignment vertical="center"/>
    </xf>
    <xf numFmtId="0" fontId="4" fillId="0" borderId="2" xfId="0" applyFont="1" applyFill="1" applyBorder="1" applyAlignment="1">
      <alignment horizontal="left" vertical="top" wrapText="1"/>
    </xf>
    <xf numFmtId="49" fontId="2" fillId="0" borderId="2"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4" fillId="0" borderId="1" xfId="0" applyFont="1" applyFill="1" applyBorder="1" applyAlignment="1">
      <alignment vertical="top" wrapText="1"/>
    </xf>
    <xf numFmtId="0" fontId="2" fillId="0" borderId="1" xfId="0" applyFont="1" applyFill="1" applyBorder="1" applyAlignment="1">
      <alignment horizontal="left" vertical="top" wrapText="1"/>
    </xf>
    <xf numFmtId="0" fontId="4" fillId="0" borderId="3" xfId="0" applyFont="1" applyFill="1" applyBorder="1" applyAlignment="1">
      <alignment horizontal="center" vertical="top" wrapText="1"/>
    </xf>
    <xf numFmtId="0" fontId="4"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1" xfId="0" applyFont="1" applyFill="1" applyBorder="1" applyAlignment="1">
      <alignment horizontal="center" vertical="top" wrapText="1"/>
    </xf>
    <xf numFmtId="0" fontId="0" fillId="0" borderId="4" xfId="0" applyFill="1" applyBorder="1" applyAlignment="1">
      <alignment horizontal="center" vertical="top" wrapText="1"/>
    </xf>
    <xf numFmtId="0" fontId="0" fillId="0" borderId="3" xfId="0" applyFill="1" applyBorder="1" applyAlignment="1">
      <alignment horizontal="center" vertical="top" wrapText="1"/>
    </xf>
    <xf numFmtId="0" fontId="2" fillId="0" borderId="1" xfId="0" applyFont="1" applyFill="1" applyBorder="1" applyAlignment="1">
      <alignment vertical="top"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center"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3" xfId="0" applyFont="1" applyFill="1" applyBorder="1" applyAlignment="1">
      <alignment vertical="top" wrapText="1"/>
    </xf>
    <xf numFmtId="0" fontId="2" fillId="0" borderId="2" xfId="0" applyFont="1" applyFill="1" applyBorder="1" applyAlignment="1">
      <alignment vertical="top"/>
    </xf>
    <xf numFmtId="0" fontId="2" fillId="0" borderId="4" xfId="0" applyFont="1" applyFill="1" applyBorder="1" applyAlignment="1">
      <alignment vertical="top"/>
    </xf>
    <xf numFmtId="0" fontId="2" fillId="0" borderId="3" xfId="0" applyFont="1" applyFill="1" applyBorder="1" applyAlignment="1">
      <alignment vertical="top"/>
    </xf>
    <xf numFmtId="0" fontId="2" fillId="0" borderId="1" xfId="0" applyFont="1" applyFill="1" applyBorder="1" applyAlignment="1">
      <alignment vertical="top"/>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4" xfId="0" applyFill="1" applyBorder="1" applyAlignment="1">
      <alignment horizontal="center" vertical="center"/>
    </xf>
    <xf numFmtId="0" fontId="8" fillId="0" borderId="4" xfId="0" applyFont="1" applyFill="1" applyBorder="1" applyAlignment="1">
      <alignment horizontal="center" vertical="center" wrapText="1"/>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0" fontId="0" fillId="0" borderId="4" xfId="0" applyFill="1" applyBorder="1" applyAlignment="1">
      <alignment horizontal="left" vertical="top" wrapText="1"/>
    </xf>
    <xf numFmtId="0" fontId="3" fillId="0" borderId="2" xfId="0" applyFont="1" applyFill="1" applyBorder="1" applyAlignment="1">
      <alignment horizontal="center" vertical="top"/>
    </xf>
    <xf numFmtId="0" fontId="3" fillId="0" borderId="4" xfId="0" applyFont="1" applyFill="1" applyBorder="1" applyAlignment="1">
      <alignment horizontal="center" vertical="top"/>
    </xf>
    <xf numFmtId="0" fontId="3" fillId="0" borderId="3" xfId="0" applyFont="1" applyFill="1" applyBorder="1" applyAlignment="1">
      <alignment horizontal="center" vertical="top"/>
    </xf>
    <xf numFmtId="0" fontId="2" fillId="0" borderId="4" xfId="0" applyFont="1" applyFill="1" applyBorder="1" applyAlignment="1">
      <alignment horizontal="center"/>
    </xf>
    <xf numFmtId="0" fontId="2" fillId="0" borderId="3" xfId="0" applyFont="1" applyFill="1" applyBorder="1" applyAlignment="1">
      <alignment horizontal="center"/>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0" fillId="0" borderId="3" xfId="0" applyFill="1" applyBorder="1" applyAlignment="1">
      <alignment horizontal="left" vertical="top" wrapText="1"/>
    </xf>
    <xf numFmtId="49"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0" fillId="0" borderId="4" xfId="0" applyFill="1" applyBorder="1" applyAlignment="1">
      <alignment horizontal="left" vertical="center" wrapText="1"/>
    </xf>
    <xf numFmtId="0" fontId="0" fillId="0" borderId="3" xfId="0" applyFill="1" applyBorder="1" applyAlignment="1">
      <alignment horizontal="left" vertical="center" wrapText="1"/>
    </xf>
    <xf numFmtId="0" fontId="2" fillId="0" borderId="12"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4" xfId="1" applyFont="1" applyFill="1" applyBorder="1" applyAlignment="1">
      <alignment horizontal="center"/>
    </xf>
    <xf numFmtId="0" fontId="2" fillId="0" borderId="3" xfId="1" applyFont="1" applyFill="1" applyBorder="1" applyAlignment="1">
      <alignment horizontal="center"/>
    </xf>
    <xf numFmtId="0" fontId="4" fillId="0" borderId="1" xfId="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6" xfId="0" applyFont="1" applyFill="1" applyBorder="1" applyAlignment="1">
      <alignment horizontal="center" vertical="top"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vertical="center" wrapText="1"/>
    </xf>
    <xf numFmtId="4" fontId="7" fillId="0" borderId="0" xfId="0" applyNumberFormat="1" applyFont="1" applyFill="1" applyAlignment="1">
      <alignment horizontal="center"/>
    </xf>
    <xf numFmtId="0" fontId="2" fillId="0" borderId="2" xfId="0" applyNumberFormat="1" applyFont="1" applyFill="1" applyBorder="1" applyAlignment="1">
      <alignment horizontal="center" vertical="center" wrapText="1"/>
    </xf>
    <xf numFmtId="0" fontId="0" fillId="0" borderId="3" xfId="0" applyFill="1" applyBorder="1" applyAlignment="1">
      <alignment horizontal="center" vertical="center"/>
    </xf>
    <xf numFmtId="0" fontId="2" fillId="0" borderId="0" xfId="0" applyFont="1" applyFill="1" applyAlignment="1">
      <alignment wrapText="1"/>
    </xf>
    <xf numFmtId="0" fontId="3" fillId="0" borderId="0" xfId="0" applyFont="1" applyFill="1" applyAlignment="1">
      <alignment horizontal="center" vertical="center"/>
    </xf>
    <xf numFmtId="0" fontId="3" fillId="0" borderId="0" xfId="0" applyFont="1" applyFill="1" applyAlignment="1">
      <alignment horizontal="center"/>
    </xf>
    <xf numFmtId="4" fontId="2" fillId="0" borderId="1" xfId="1" applyNumberFormat="1" applyFont="1" applyFill="1" applyBorder="1" applyAlignment="1">
      <alignment horizontal="center" vertical="center" wrapText="1"/>
    </xf>
    <xf numFmtId="49" fontId="9" fillId="0" borderId="11"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wrapText="1"/>
    </xf>
    <xf numFmtId="49" fontId="9" fillId="0" borderId="6" xfId="0" applyNumberFormat="1" applyFont="1" applyFill="1" applyBorder="1" applyAlignment="1">
      <alignment horizontal="center" vertical="top" wrapText="1"/>
    </xf>
    <xf numFmtId="0" fontId="2" fillId="0" borderId="1" xfId="0" applyFont="1" applyFill="1" applyBorder="1" applyAlignment="1">
      <alignment horizontal="left" vertical="center" wrapText="1"/>
    </xf>
    <xf numFmtId="0" fontId="2" fillId="0" borderId="1" xfId="0" applyNumberFormat="1" applyFont="1" applyFill="1" applyBorder="1" applyAlignment="1">
      <alignment vertical="top"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28"/>
  <sheetViews>
    <sheetView tabSelected="1" view="pageBreakPreview" topLeftCell="D1" zoomScaleNormal="80" zoomScaleSheetLayoutView="100" workbookViewId="0">
      <selection activeCell="G220" sqref="G220"/>
    </sheetView>
  </sheetViews>
  <sheetFormatPr defaultRowHeight="77.25" customHeight="1"/>
  <cols>
    <col min="1" max="1" width="10.140625" style="9" bestFit="1" customWidth="1"/>
    <col min="2" max="2" width="58" style="9" customWidth="1"/>
    <col min="3" max="3" width="7.42578125" style="9" customWidth="1"/>
    <col min="4" max="4" width="7.5703125" style="9" customWidth="1"/>
    <col min="5" max="5" width="21.42578125" style="10" customWidth="1"/>
    <col min="6" max="6" width="17.140625" style="9" customWidth="1"/>
    <col min="7" max="7" width="20.85546875" style="11" customWidth="1"/>
    <col min="8" max="8" width="14.85546875" style="11" bestFit="1" customWidth="1"/>
    <col min="9" max="9" width="14.85546875" style="1" bestFit="1" customWidth="1"/>
    <col min="10" max="10" width="16.28515625" style="1" customWidth="1"/>
    <col min="11" max="11" width="18" style="1" customWidth="1"/>
    <col min="12" max="12" width="14.5703125" style="1" customWidth="1"/>
    <col min="13" max="13" width="16.85546875" style="1" customWidth="1"/>
    <col min="14" max="14" width="17.7109375" style="9" customWidth="1"/>
    <col min="15" max="15" width="7.42578125" style="9" hidden="1" customWidth="1"/>
    <col min="16" max="16" width="37.28515625" style="12" customWidth="1"/>
    <col min="17" max="17" width="11.85546875" style="12" customWidth="1"/>
    <col min="18" max="18" width="8.5703125" style="12" customWidth="1"/>
    <col min="19" max="19" width="8.42578125" style="12" customWidth="1"/>
    <col min="20" max="20" width="8.85546875" style="12" customWidth="1"/>
    <col min="21" max="21" width="10.28515625" style="12" customWidth="1"/>
    <col min="22" max="22" width="10.7109375" style="12" customWidth="1"/>
    <col min="23" max="23" width="10.140625" style="12" customWidth="1"/>
    <col min="24" max="24" width="10" style="12" customWidth="1"/>
    <col min="25" max="25" width="9.140625" style="12" customWidth="1"/>
    <col min="26" max="26" width="10.5703125" style="12" hidden="1" customWidth="1"/>
    <col min="27" max="27" width="9.7109375" style="9" customWidth="1"/>
    <col min="28" max="16384" width="9.140625" style="9"/>
  </cols>
  <sheetData>
    <row r="1" spans="1:26" ht="19.5" customHeight="1">
      <c r="A1" s="9" t="s">
        <v>183</v>
      </c>
      <c r="R1" s="180" t="s">
        <v>231</v>
      </c>
      <c r="S1" s="180"/>
      <c r="T1" s="180"/>
      <c r="U1" s="180"/>
      <c r="V1" s="180"/>
      <c r="W1" s="180"/>
      <c r="X1" s="180"/>
    </row>
    <row r="2" spans="1:26" ht="95.25" customHeight="1">
      <c r="R2" s="180"/>
      <c r="S2" s="180"/>
      <c r="T2" s="180"/>
      <c r="U2" s="180"/>
      <c r="V2" s="180"/>
      <c r="W2" s="180"/>
      <c r="X2" s="180"/>
    </row>
    <row r="3" spans="1:26" ht="16.5" customHeight="1">
      <c r="C3" s="182" t="s">
        <v>21</v>
      </c>
      <c r="D3" s="182"/>
      <c r="E3" s="182"/>
      <c r="F3" s="182"/>
      <c r="G3" s="182"/>
      <c r="H3" s="182"/>
      <c r="I3" s="182"/>
      <c r="J3" s="182"/>
      <c r="K3" s="182"/>
      <c r="L3" s="182"/>
      <c r="M3" s="182"/>
      <c r="N3" s="182"/>
      <c r="O3" s="182"/>
      <c r="P3" s="182"/>
    </row>
    <row r="4" spans="1:26" ht="14.25" customHeight="1">
      <c r="C4" s="181" t="s">
        <v>31</v>
      </c>
      <c r="D4" s="181"/>
      <c r="E4" s="181"/>
      <c r="F4" s="181"/>
      <c r="G4" s="181"/>
      <c r="H4" s="181"/>
      <c r="I4" s="181"/>
      <c r="J4" s="181"/>
      <c r="K4" s="181"/>
      <c r="L4" s="181"/>
      <c r="M4" s="181"/>
      <c r="N4" s="181"/>
      <c r="O4" s="181"/>
      <c r="P4" s="181"/>
      <c r="Q4" s="13"/>
      <c r="R4" s="13"/>
      <c r="S4" s="13"/>
    </row>
    <row r="5" spans="1:26" ht="15" customHeight="1">
      <c r="C5" s="182" t="s">
        <v>135</v>
      </c>
      <c r="D5" s="182"/>
      <c r="E5" s="182"/>
      <c r="F5" s="182"/>
      <c r="G5" s="182"/>
      <c r="H5" s="182"/>
      <c r="I5" s="182"/>
      <c r="J5" s="182"/>
      <c r="K5" s="182"/>
      <c r="L5" s="182"/>
      <c r="M5" s="182"/>
      <c r="N5" s="182"/>
      <c r="O5" s="182"/>
      <c r="P5" s="182"/>
    </row>
    <row r="6" spans="1:26" ht="77.25" hidden="1" customHeight="1"/>
    <row r="7" spans="1:26" ht="77.25" hidden="1" customHeight="1"/>
    <row r="8" spans="1:26" ht="46.5" customHeight="1">
      <c r="A8" s="167" t="s">
        <v>0</v>
      </c>
      <c r="B8" s="167" t="s">
        <v>52</v>
      </c>
      <c r="C8" s="166" t="s">
        <v>53</v>
      </c>
      <c r="D8" s="165"/>
      <c r="E8" s="168" t="s">
        <v>54</v>
      </c>
      <c r="F8" s="166" t="s">
        <v>184</v>
      </c>
      <c r="G8" s="164"/>
      <c r="H8" s="164"/>
      <c r="I8" s="164"/>
      <c r="J8" s="164"/>
      <c r="K8" s="164"/>
      <c r="L8" s="164"/>
      <c r="M8" s="164"/>
      <c r="N8" s="164"/>
      <c r="O8" s="165"/>
      <c r="P8" s="166" t="s">
        <v>86</v>
      </c>
      <c r="Q8" s="164"/>
      <c r="R8" s="164"/>
      <c r="S8" s="164"/>
      <c r="T8" s="164"/>
      <c r="U8" s="164"/>
      <c r="V8" s="164"/>
      <c r="W8" s="164"/>
      <c r="X8" s="164"/>
      <c r="Y8" s="164"/>
      <c r="Z8" s="165"/>
    </row>
    <row r="9" spans="1:26" ht="19.5" customHeight="1">
      <c r="A9" s="167"/>
      <c r="B9" s="167"/>
      <c r="C9" s="167" t="s">
        <v>29</v>
      </c>
      <c r="D9" s="171" t="s">
        <v>30</v>
      </c>
      <c r="E9" s="169"/>
      <c r="F9" s="167" t="s">
        <v>1</v>
      </c>
      <c r="G9" s="164" t="s">
        <v>2</v>
      </c>
      <c r="H9" s="164"/>
      <c r="I9" s="164"/>
      <c r="J9" s="164"/>
      <c r="K9" s="164"/>
      <c r="L9" s="164"/>
      <c r="M9" s="164"/>
      <c r="N9" s="164"/>
      <c r="O9" s="165"/>
      <c r="P9" s="168" t="s">
        <v>3</v>
      </c>
      <c r="Q9" s="168" t="s">
        <v>4</v>
      </c>
      <c r="R9" s="166" t="s">
        <v>5</v>
      </c>
      <c r="S9" s="164"/>
      <c r="T9" s="164"/>
      <c r="U9" s="164"/>
      <c r="V9" s="164"/>
      <c r="W9" s="164"/>
      <c r="X9" s="164"/>
      <c r="Y9" s="164"/>
      <c r="Z9" s="165"/>
    </row>
    <row r="10" spans="1:26" ht="20.25" customHeight="1">
      <c r="A10" s="167"/>
      <c r="B10" s="167"/>
      <c r="C10" s="167"/>
      <c r="D10" s="171"/>
      <c r="E10" s="169"/>
      <c r="F10" s="167"/>
      <c r="G10" s="183" t="s">
        <v>55</v>
      </c>
      <c r="H10" s="164" t="s">
        <v>7</v>
      </c>
      <c r="I10" s="164"/>
      <c r="J10" s="164"/>
      <c r="K10" s="164"/>
      <c r="L10" s="164"/>
      <c r="M10" s="164"/>
      <c r="N10" s="164"/>
      <c r="O10" s="165"/>
      <c r="P10" s="175"/>
      <c r="Q10" s="175"/>
      <c r="R10" s="167" t="s">
        <v>6</v>
      </c>
      <c r="S10" s="164" t="s">
        <v>61</v>
      </c>
      <c r="T10" s="164"/>
      <c r="U10" s="164"/>
      <c r="V10" s="164"/>
      <c r="W10" s="164"/>
      <c r="X10" s="164"/>
      <c r="Y10" s="164"/>
      <c r="Z10" s="165"/>
    </row>
    <row r="11" spans="1:26" ht="64.5" customHeight="1">
      <c r="A11" s="167"/>
      <c r="B11" s="167"/>
      <c r="C11" s="167"/>
      <c r="D11" s="171"/>
      <c r="E11" s="170"/>
      <c r="F11" s="167"/>
      <c r="G11" s="183"/>
      <c r="H11" s="14" t="s">
        <v>8</v>
      </c>
      <c r="I11" s="74" t="s">
        <v>44</v>
      </c>
      <c r="J11" s="74" t="s">
        <v>56</v>
      </c>
      <c r="K11" s="74" t="s">
        <v>57</v>
      </c>
      <c r="L11" s="74" t="s">
        <v>58</v>
      </c>
      <c r="M11" s="74" t="s">
        <v>59</v>
      </c>
      <c r="N11" s="73" t="s">
        <v>60</v>
      </c>
      <c r="O11" s="73" t="s">
        <v>44</v>
      </c>
      <c r="P11" s="176"/>
      <c r="Q11" s="176"/>
      <c r="R11" s="167"/>
      <c r="S11" s="72" t="s">
        <v>8</v>
      </c>
      <c r="T11" s="73" t="s">
        <v>44</v>
      </c>
      <c r="U11" s="73" t="s">
        <v>56</v>
      </c>
      <c r="V11" s="73" t="s">
        <v>57</v>
      </c>
      <c r="W11" s="73" t="s">
        <v>58</v>
      </c>
      <c r="X11" s="73" t="s">
        <v>59</v>
      </c>
      <c r="Y11" s="73" t="s">
        <v>60</v>
      </c>
      <c r="Z11" s="73" t="s">
        <v>44</v>
      </c>
    </row>
    <row r="12" spans="1:26" s="10" customFormat="1" ht="15.75" customHeight="1">
      <c r="A12" s="2">
        <v>1</v>
      </c>
      <c r="B12" s="2">
        <v>2</v>
      </c>
      <c r="C12" s="2">
        <v>3</v>
      </c>
      <c r="D12" s="2">
        <v>4</v>
      </c>
      <c r="E12" s="2">
        <v>5</v>
      </c>
      <c r="F12" s="2">
        <v>6</v>
      </c>
      <c r="G12" s="2">
        <v>7</v>
      </c>
      <c r="H12" s="2">
        <v>8</v>
      </c>
      <c r="I12" s="2">
        <v>9</v>
      </c>
      <c r="J12" s="2">
        <v>10</v>
      </c>
      <c r="K12" s="2">
        <v>11</v>
      </c>
      <c r="L12" s="2">
        <v>12</v>
      </c>
      <c r="M12" s="2">
        <v>13</v>
      </c>
      <c r="N12" s="2">
        <v>14</v>
      </c>
      <c r="O12" s="2">
        <v>15</v>
      </c>
      <c r="P12" s="2">
        <v>15</v>
      </c>
      <c r="Q12" s="2">
        <v>16</v>
      </c>
      <c r="R12" s="2">
        <v>17</v>
      </c>
      <c r="S12" s="2">
        <v>18</v>
      </c>
      <c r="T12" s="2">
        <v>19</v>
      </c>
      <c r="U12" s="2">
        <v>20</v>
      </c>
      <c r="V12" s="2">
        <v>21</v>
      </c>
      <c r="W12" s="2">
        <v>22</v>
      </c>
      <c r="X12" s="2">
        <v>23</v>
      </c>
      <c r="Y12" s="2">
        <v>24</v>
      </c>
      <c r="Z12" s="2">
        <v>26</v>
      </c>
    </row>
    <row r="13" spans="1:26" ht="58.5" customHeight="1">
      <c r="A13" s="128" t="s">
        <v>125</v>
      </c>
      <c r="B13" s="128"/>
      <c r="C13" s="45">
        <v>2020</v>
      </c>
      <c r="D13" s="45">
        <v>2026</v>
      </c>
      <c r="E13" s="49" t="s">
        <v>9</v>
      </c>
      <c r="F13" s="49" t="s">
        <v>9</v>
      </c>
      <c r="G13" s="64" t="s">
        <v>9</v>
      </c>
      <c r="H13" s="64" t="s">
        <v>9</v>
      </c>
      <c r="I13" s="64" t="s">
        <v>9</v>
      </c>
      <c r="J13" s="64" t="s">
        <v>9</v>
      </c>
      <c r="K13" s="64" t="s">
        <v>9</v>
      </c>
      <c r="L13" s="64" t="s">
        <v>9</v>
      </c>
      <c r="M13" s="64" t="s">
        <v>9</v>
      </c>
      <c r="N13" s="49" t="s">
        <v>9</v>
      </c>
      <c r="O13" s="49" t="s">
        <v>9</v>
      </c>
      <c r="P13" s="49" t="s">
        <v>9</v>
      </c>
      <c r="Q13" s="49" t="s">
        <v>9</v>
      </c>
      <c r="R13" s="49" t="s">
        <v>9</v>
      </c>
      <c r="S13" s="49" t="s">
        <v>9</v>
      </c>
      <c r="T13" s="49" t="s">
        <v>9</v>
      </c>
      <c r="U13" s="49" t="s">
        <v>9</v>
      </c>
      <c r="V13" s="49" t="s">
        <v>9</v>
      </c>
      <c r="W13" s="49" t="s">
        <v>9</v>
      </c>
      <c r="X13" s="49" t="s">
        <v>9</v>
      </c>
      <c r="Y13" s="55" t="s">
        <v>9</v>
      </c>
      <c r="Z13" s="15" t="s">
        <v>9</v>
      </c>
    </row>
    <row r="14" spans="1:26" s="16" customFormat="1" ht="42.75" customHeight="1">
      <c r="A14" s="118" t="s">
        <v>90</v>
      </c>
      <c r="B14" s="118"/>
      <c r="C14" s="61">
        <v>2020</v>
      </c>
      <c r="D14" s="61">
        <v>2026</v>
      </c>
      <c r="E14" s="55" t="s">
        <v>9</v>
      </c>
      <c r="F14" s="55" t="s">
        <v>9</v>
      </c>
      <c r="G14" s="67" t="s">
        <v>9</v>
      </c>
      <c r="H14" s="67" t="s">
        <v>9</v>
      </c>
      <c r="I14" s="67" t="s">
        <v>9</v>
      </c>
      <c r="J14" s="67" t="s">
        <v>9</v>
      </c>
      <c r="K14" s="67" t="s">
        <v>9</v>
      </c>
      <c r="L14" s="67" t="s">
        <v>9</v>
      </c>
      <c r="M14" s="67" t="s">
        <v>9</v>
      </c>
      <c r="N14" s="55" t="s">
        <v>9</v>
      </c>
      <c r="O14" s="55"/>
      <c r="P14" s="55" t="s">
        <v>9</v>
      </c>
      <c r="Q14" s="55" t="s">
        <v>9</v>
      </c>
      <c r="R14" s="55" t="s">
        <v>9</v>
      </c>
      <c r="S14" s="55" t="s">
        <v>9</v>
      </c>
      <c r="T14" s="55" t="s">
        <v>9</v>
      </c>
      <c r="U14" s="55" t="s">
        <v>9</v>
      </c>
      <c r="V14" s="55" t="s">
        <v>9</v>
      </c>
      <c r="W14" s="55" t="s">
        <v>9</v>
      </c>
      <c r="X14" s="55" t="s">
        <v>9</v>
      </c>
      <c r="Y14" s="55" t="s">
        <v>9</v>
      </c>
      <c r="Z14" s="62"/>
    </row>
    <row r="15" spans="1:26" s="17" customFormat="1" ht="12.75">
      <c r="A15" s="172" t="s">
        <v>136</v>
      </c>
      <c r="B15" s="173"/>
      <c r="C15" s="173"/>
      <c r="D15" s="173"/>
      <c r="E15" s="173"/>
      <c r="F15" s="173"/>
      <c r="G15" s="173"/>
      <c r="H15" s="173"/>
      <c r="I15" s="173"/>
      <c r="J15" s="173"/>
      <c r="K15" s="173"/>
      <c r="L15" s="173"/>
      <c r="M15" s="173"/>
      <c r="N15" s="173"/>
      <c r="O15" s="173"/>
      <c r="P15" s="173"/>
      <c r="Q15" s="173"/>
      <c r="R15" s="173"/>
      <c r="S15" s="173"/>
      <c r="T15" s="173"/>
      <c r="U15" s="173"/>
      <c r="V15" s="173"/>
      <c r="W15" s="173"/>
      <c r="X15" s="174"/>
      <c r="Y15" s="61"/>
      <c r="Z15" s="62"/>
    </row>
    <row r="16" spans="1:26" s="16" customFormat="1" ht="48.75" customHeight="1">
      <c r="A16" s="118" t="s">
        <v>133</v>
      </c>
      <c r="B16" s="118"/>
      <c r="C16" s="61">
        <v>2020</v>
      </c>
      <c r="D16" s="61">
        <v>2026</v>
      </c>
      <c r="E16" s="55" t="s">
        <v>9</v>
      </c>
      <c r="F16" s="55" t="s">
        <v>9</v>
      </c>
      <c r="G16" s="67" t="s">
        <v>9</v>
      </c>
      <c r="H16" s="67" t="s">
        <v>9</v>
      </c>
      <c r="I16" s="67" t="s">
        <v>9</v>
      </c>
      <c r="J16" s="67" t="s">
        <v>9</v>
      </c>
      <c r="K16" s="67" t="s">
        <v>9</v>
      </c>
      <c r="L16" s="67" t="s">
        <v>9</v>
      </c>
      <c r="M16" s="67" t="s">
        <v>9</v>
      </c>
      <c r="N16" s="55" t="s">
        <v>9</v>
      </c>
      <c r="O16" s="61"/>
      <c r="P16" s="55" t="s">
        <v>9</v>
      </c>
      <c r="Q16" s="55" t="s">
        <v>9</v>
      </c>
      <c r="R16" s="55" t="s">
        <v>9</v>
      </c>
      <c r="S16" s="55" t="s">
        <v>9</v>
      </c>
      <c r="T16" s="55" t="s">
        <v>9</v>
      </c>
      <c r="U16" s="55" t="s">
        <v>9</v>
      </c>
      <c r="V16" s="55" t="s">
        <v>9</v>
      </c>
      <c r="W16" s="55" t="s">
        <v>9</v>
      </c>
      <c r="X16" s="55" t="s">
        <v>9</v>
      </c>
      <c r="Y16" s="55" t="s">
        <v>9</v>
      </c>
      <c r="Z16" s="62"/>
    </row>
    <row r="17" spans="1:26" s="12" customFormat="1" ht="29.25" customHeight="1">
      <c r="A17" s="106" t="s">
        <v>10</v>
      </c>
      <c r="B17" s="132" t="s">
        <v>126</v>
      </c>
      <c r="C17" s="100">
        <v>2020</v>
      </c>
      <c r="D17" s="100">
        <v>2026</v>
      </c>
      <c r="E17" s="91" t="s">
        <v>22</v>
      </c>
      <c r="F17" s="57" t="s">
        <v>11</v>
      </c>
      <c r="G17" s="65">
        <f t="shared" ref="G17:G29" si="0">SUM(H17:N17)</f>
        <v>625080840.78999996</v>
      </c>
      <c r="H17" s="65">
        <f t="shared" ref="H17:M17" si="1">H18+H19</f>
        <v>76038608.829999998</v>
      </c>
      <c r="I17" s="65">
        <f t="shared" si="1"/>
        <v>82678819.069999993</v>
      </c>
      <c r="J17" s="65">
        <f t="shared" si="1"/>
        <v>92976097.719999999</v>
      </c>
      <c r="K17" s="65">
        <f t="shared" si="1"/>
        <v>96926182.409999996</v>
      </c>
      <c r="L17" s="65">
        <f t="shared" si="1"/>
        <v>107249695.81999999</v>
      </c>
      <c r="M17" s="65">
        <f t="shared" si="1"/>
        <v>81968662.75999999</v>
      </c>
      <c r="N17" s="65">
        <f t="shared" ref="N17" si="2">N18+N19</f>
        <v>87242774.180000007</v>
      </c>
      <c r="O17" s="18"/>
      <c r="P17" s="86" t="s">
        <v>9</v>
      </c>
      <c r="Q17" s="80" t="s">
        <v>9</v>
      </c>
      <c r="R17" s="80" t="s">
        <v>9</v>
      </c>
      <c r="S17" s="80" t="s">
        <v>9</v>
      </c>
      <c r="T17" s="80" t="s">
        <v>9</v>
      </c>
      <c r="U17" s="80" t="s">
        <v>9</v>
      </c>
      <c r="V17" s="80" t="s">
        <v>9</v>
      </c>
      <c r="W17" s="80" t="s">
        <v>9</v>
      </c>
      <c r="X17" s="80" t="s">
        <v>9</v>
      </c>
      <c r="Y17" s="80" t="s">
        <v>9</v>
      </c>
      <c r="Z17" s="97"/>
    </row>
    <row r="18" spans="1:26" s="12" customFormat="1" ht="122.25" customHeight="1">
      <c r="A18" s="107"/>
      <c r="B18" s="109"/>
      <c r="C18" s="121"/>
      <c r="D18" s="121"/>
      <c r="E18" s="113"/>
      <c r="F18" s="63" t="s">
        <v>123</v>
      </c>
      <c r="G18" s="65">
        <f t="shared" si="0"/>
        <v>311935755.39999998</v>
      </c>
      <c r="H18" s="67">
        <f t="shared" ref="H18:M19" si="3">H21</f>
        <v>38430555.829999998</v>
      </c>
      <c r="I18" s="67">
        <f t="shared" si="3"/>
        <v>42281981.68</v>
      </c>
      <c r="J18" s="67">
        <f t="shared" si="3"/>
        <v>46055129.719999999</v>
      </c>
      <c r="K18" s="67">
        <f t="shared" si="3"/>
        <v>46783673.409999996</v>
      </c>
      <c r="L18" s="67">
        <f t="shared" si="3"/>
        <v>53908691.82</v>
      </c>
      <c r="M18" s="67">
        <f t="shared" si="3"/>
        <v>39657169.759999998</v>
      </c>
      <c r="N18" s="67">
        <f t="shared" ref="N18" si="4">N21</f>
        <v>44818553.18</v>
      </c>
      <c r="O18" s="19">
        <f>O21+O24</f>
        <v>0</v>
      </c>
      <c r="P18" s="95"/>
      <c r="Q18" s="81"/>
      <c r="R18" s="81"/>
      <c r="S18" s="81"/>
      <c r="T18" s="81"/>
      <c r="U18" s="81"/>
      <c r="V18" s="81"/>
      <c r="W18" s="81"/>
      <c r="X18" s="81"/>
      <c r="Y18" s="81"/>
      <c r="Z18" s="97"/>
    </row>
    <row r="19" spans="1:26" s="12" customFormat="1" ht="83.25" customHeight="1">
      <c r="A19" s="108"/>
      <c r="B19" s="109"/>
      <c r="C19" s="121"/>
      <c r="D19" s="121"/>
      <c r="E19" s="113"/>
      <c r="F19" s="63" t="s">
        <v>124</v>
      </c>
      <c r="G19" s="65">
        <f t="shared" si="0"/>
        <v>313145085.38999999</v>
      </c>
      <c r="H19" s="67">
        <f t="shared" si="3"/>
        <v>37608053</v>
      </c>
      <c r="I19" s="67">
        <f t="shared" si="3"/>
        <v>40396837.390000001</v>
      </c>
      <c r="J19" s="67">
        <f t="shared" si="3"/>
        <v>46920968</v>
      </c>
      <c r="K19" s="67">
        <f t="shared" si="3"/>
        <v>50142509</v>
      </c>
      <c r="L19" s="67">
        <f t="shared" si="3"/>
        <v>53341004</v>
      </c>
      <c r="M19" s="67">
        <f t="shared" si="3"/>
        <v>42311493</v>
      </c>
      <c r="N19" s="67">
        <f t="shared" ref="N19" si="5">N22</f>
        <v>42424221</v>
      </c>
      <c r="O19" s="19"/>
      <c r="P19" s="87"/>
      <c r="Q19" s="82"/>
      <c r="R19" s="82"/>
      <c r="S19" s="82"/>
      <c r="T19" s="82"/>
      <c r="U19" s="82"/>
      <c r="V19" s="82"/>
      <c r="W19" s="82"/>
      <c r="X19" s="82"/>
      <c r="Y19" s="82"/>
      <c r="Z19" s="97"/>
    </row>
    <row r="20" spans="1:26" s="12" customFormat="1" ht="28.5" customHeight="1">
      <c r="A20" s="106" t="s">
        <v>12</v>
      </c>
      <c r="B20" s="113" t="s">
        <v>94</v>
      </c>
      <c r="C20" s="88">
        <v>2020</v>
      </c>
      <c r="D20" s="88">
        <v>2026</v>
      </c>
      <c r="E20" s="88" t="s">
        <v>22</v>
      </c>
      <c r="F20" s="63" t="s">
        <v>11</v>
      </c>
      <c r="G20" s="67">
        <f t="shared" si="0"/>
        <v>625080840.78999996</v>
      </c>
      <c r="H20" s="67">
        <f t="shared" ref="H20:M20" si="6">H21+H22</f>
        <v>76038608.829999998</v>
      </c>
      <c r="I20" s="67">
        <f>I21+I22</f>
        <v>82678819.069999993</v>
      </c>
      <c r="J20" s="67">
        <f t="shared" si="6"/>
        <v>92976097.719999999</v>
      </c>
      <c r="K20" s="67">
        <f t="shared" si="6"/>
        <v>96926182.409999996</v>
      </c>
      <c r="L20" s="67">
        <f t="shared" si="6"/>
        <v>107249695.81999999</v>
      </c>
      <c r="M20" s="67">
        <f t="shared" si="6"/>
        <v>81968662.75999999</v>
      </c>
      <c r="N20" s="67">
        <f t="shared" ref="N20" si="7">N21+N22</f>
        <v>87242774.180000007</v>
      </c>
      <c r="O20" s="19"/>
      <c r="P20" s="178" t="s">
        <v>9</v>
      </c>
      <c r="Q20" s="86" t="s">
        <v>9</v>
      </c>
      <c r="R20" s="86" t="s">
        <v>9</v>
      </c>
      <c r="S20" s="86" t="s">
        <v>9</v>
      </c>
      <c r="T20" s="86" t="s">
        <v>9</v>
      </c>
      <c r="U20" s="86" t="s">
        <v>9</v>
      </c>
      <c r="V20" s="86" t="s">
        <v>9</v>
      </c>
      <c r="W20" s="86" t="s">
        <v>9</v>
      </c>
      <c r="X20" s="86" t="s">
        <v>9</v>
      </c>
      <c r="Y20" s="86" t="s">
        <v>9</v>
      </c>
      <c r="Z20" s="51">
        <v>100</v>
      </c>
    </row>
    <row r="21" spans="1:26" s="12" customFormat="1" ht="40.5" customHeight="1">
      <c r="A21" s="107"/>
      <c r="B21" s="113"/>
      <c r="C21" s="89"/>
      <c r="D21" s="89"/>
      <c r="E21" s="89"/>
      <c r="F21" s="63" t="s">
        <v>121</v>
      </c>
      <c r="G21" s="67">
        <f t="shared" si="0"/>
        <v>311935755.39999998</v>
      </c>
      <c r="H21" s="67">
        <f>H24+H27</f>
        <v>38430555.829999998</v>
      </c>
      <c r="I21" s="67">
        <f t="shared" ref="H21:M22" si="8">I24+I27</f>
        <v>42281981.68</v>
      </c>
      <c r="J21" s="67">
        <f t="shared" si="8"/>
        <v>46055129.719999999</v>
      </c>
      <c r="K21" s="67">
        <f t="shared" si="8"/>
        <v>46783673.409999996</v>
      </c>
      <c r="L21" s="67">
        <f t="shared" si="8"/>
        <v>53908691.82</v>
      </c>
      <c r="M21" s="67">
        <f t="shared" si="8"/>
        <v>39657169.759999998</v>
      </c>
      <c r="N21" s="67">
        <f t="shared" ref="N21" si="9">N24+N27</f>
        <v>44818553.18</v>
      </c>
      <c r="O21" s="19"/>
      <c r="P21" s="95"/>
      <c r="Q21" s="95"/>
      <c r="R21" s="95"/>
      <c r="S21" s="95"/>
      <c r="T21" s="95"/>
      <c r="U21" s="95"/>
      <c r="V21" s="95"/>
      <c r="W21" s="95"/>
      <c r="X21" s="95"/>
      <c r="Y21" s="95"/>
      <c r="Z21" s="52"/>
    </row>
    <row r="22" spans="1:26" s="12" customFormat="1" ht="24.75" customHeight="1">
      <c r="A22" s="107"/>
      <c r="B22" s="113"/>
      <c r="C22" s="89"/>
      <c r="D22" s="89"/>
      <c r="E22" s="89"/>
      <c r="F22" s="63" t="s">
        <v>122</v>
      </c>
      <c r="G22" s="67">
        <f t="shared" si="0"/>
        <v>313145085.38999999</v>
      </c>
      <c r="H22" s="67">
        <f t="shared" si="8"/>
        <v>37608053</v>
      </c>
      <c r="I22" s="67">
        <f t="shared" si="8"/>
        <v>40396837.390000001</v>
      </c>
      <c r="J22" s="67">
        <f t="shared" si="8"/>
        <v>46920968</v>
      </c>
      <c r="K22" s="67">
        <f t="shared" si="8"/>
        <v>50142509</v>
      </c>
      <c r="L22" s="67">
        <f t="shared" si="8"/>
        <v>53341004</v>
      </c>
      <c r="M22" s="67">
        <f t="shared" si="8"/>
        <v>42311493</v>
      </c>
      <c r="N22" s="67">
        <f t="shared" ref="N22" si="10">N25+N28</f>
        <v>42424221</v>
      </c>
      <c r="O22" s="124"/>
      <c r="P22" s="87"/>
      <c r="Q22" s="87"/>
      <c r="R22" s="87"/>
      <c r="S22" s="87"/>
      <c r="T22" s="87"/>
      <c r="U22" s="87"/>
      <c r="V22" s="87"/>
      <c r="W22" s="87"/>
      <c r="X22" s="87"/>
      <c r="Y22" s="87"/>
      <c r="Z22" s="53"/>
    </row>
    <row r="23" spans="1:26" s="12" customFormat="1" ht="93.75" customHeight="1">
      <c r="A23" s="106" t="s">
        <v>67</v>
      </c>
      <c r="B23" s="113" t="s">
        <v>95</v>
      </c>
      <c r="C23" s="88">
        <v>2020</v>
      </c>
      <c r="D23" s="113">
        <v>2026</v>
      </c>
      <c r="E23" s="113" t="s">
        <v>22</v>
      </c>
      <c r="F23" s="63" t="s">
        <v>11</v>
      </c>
      <c r="G23" s="67">
        <f t="shared" si="0"/>
        <v>610205418.78999996</v>
      </c>
      <c r="H23" s="67">
        <f t="shared" ref="H23:N23" si="11">H24+H25</f>
        <v>74319908.829999998</v>
      </c>
      <c r="I23" s="67">
        <f t="shared" si="11"/>
        <v>80993917.069999993</v>
      </c>
      <c r="J23" s="67">
        <f t="shared" si="11"/>
        <v>91175827.719999999</v>
      </c>
      <c r="K23" s="67">
        <f t="shared" si="11"/>
        <v>95693982.409999996</v>
      </c>
      <c r="L23" s="67">
        <f t="shared" si="11"/>
        <v>104556789.81999999</v>
      </c>
      <c r="M23" s="67">
        <f t="shared" si="11"/>
        <v>79151804.75999999</v>
      </c>
      <c r="N23" s="67">
        <f t="shared" si="11"/>
        <v>84313188.180000007</v>
      </c>
      <c r="O23" s="124"/>
      <c r="P23" s="63" t="s">
        <v>167</v>
      </c>
      <c r="Q23" s="48" t="s">
        <v>13</v>
      </c>
      <c r="R23" s="48" t="s">
        <v>9</v>
      </c>
      <c r="S23" s="48">
        <v>100</v>
      </c>
      <c r="T23" s="48">
        <v>100</v>
      </c>
      <c r="U23" s="48">
        <v>100</v>
      </c>
      <c r="V23" s="48">
        <v>100</v>
      </c>
      <c r="W23" s="48">
        <v>100</v>
      </c>
      <c r="X23" s="48">
        <v>100</v>
      </c>
      <c r="Y23" s="48">
        <v>100</v>
      </c>
      <c r="Z23" s="69">
        <v>100</v>
      </c>
    </row>
    <row r="24" spans="1:26" s="12" customFormat="1" ht="47.25" customHeight="1">
      <c r="A24" s="107"/>
      <c r="B24" s="113"/>
      <c r="C24" s="89"/>
      <c r="D24" s="113"/>
      <c r="E24" s="113"/>
      <c r="F24" s="63" t="s">
        <v>121</v>
      </c>
      <c r="G24" s="67">
        <f t="shared" si="0"/>
        <v>311935755.39999998</v>
      </c>
      <c r="H24" s="67">
        <v>38430555.829999998</v>
      </c>
      <c r="I24" s="67">
        <v>42281981.68</v>
      </c>
      <c r="J24" s="67">
        <v>46055129.719999999</v>
      </c>
      <c r="K24" s="67">
        <v>46783673.409999996</v>
      </c>
      <c r="L24" s="67">
        <v>53908691.82</v>
      </c>
      <c r="M24" s="67">
        <v>39657169.759999998</v>
      </c>
      <c r="N24" s="67">
        <v>44818553.18</v>
      </c>
      <c r="O24" s="124"/>
      <c r="P24" s="63" t="s">
        <v>32</v>
      </c>
      <c r="Q24" s="48" t="s">
        <v>33</v>
      </c>
      <c r="R24" s="48" t="s">
        <v>9</v>
      </c>
      <c r="S24" s="48">
        <v>1010</v>
      </c>
      <c r="T24" s="48">
        <v>1020</v>
      </c>
      <c r="U24" s="48">
        <v>1030</v>
      </c>
      <c r="V24" s="48">
        <v>1040</v>
      </c>
      <c r="W24" s="48">
        <v>1050</v>
      </c>
      <c r="X24" s="48">
        <v>1060</v>
      </c>
      <c r="Y24" s="48">
        <v>1070</v>
      </c>
      <c r="Z24" s="69">
        <v>1003</v>
      </c>
    </row>
    <row r="25" spans="1:26" s="12" customFormat="1" ht="60" customHeight="1">
      <c r="A25" s="107"/>
      <c r="B25" s="113"/>
      <c r="C25" s="89"/>
      <c r="D25" s="113"/>
      <c r="E25" s="113"/>
      <c r="F25" s="63" t="s">
        <v>122</v>
      </c>
      <c r="G25" s="67">
        <f t="shared" si="0"/>
        <v>298269663.38999999</v>
      </c>
      <c r="H25" s="67">
        <v>35889353</v>
      </c>
      <c r="I25" s="67">
        <v>38711935.390000001</v>
      </c>
      <c r="J25" s="67">
        <v>45120698</v>
      </c>
      <c r="K25" s="67">
        <v>48910309</v>
      </c>
      <c r="L25" s="67">
        <v>50648098</v>
      </c>
      <c r="M25" s="67">
        <v>39494635</v>
      </c>
      <c r="N25" s="67">
        <v>39494635</v>
      </c>
      <c r="O25" s="124"/>
      <c r="P25" s="63" t="s">
        <v>42</v>
      </c>
      <c r="Q25" s="48" t="s">
        <v>13</v>
      </c>
      <c r="R25" s="48" t="s">
        <v>9</v>
      </c>
      <c r="S25" s="48">
        <v>100</v>
      </c>
      <c r="T25" s="48">
        <v>100</v>
      </c>
      <c r="U25" s="48">
        <v>100</v>
      </c>
      <c r="V25" s="48">
        <v>100</v>
      </c>
      <c r="W25" s="48">
        <v>100</v>
      </c>
      <c r="X25" s="48">
        <v>100</v>
      </c>
      <c r="Y25" s="48">
        <v>100</v>
      </c>
      <c r="Z25" s="69">
        <v>3013</v>
      </c>
    </row>
    <row r="26" spans="1:26" s="12" customFormat="1" ht="33" customHeight="1">
      <c r="A26" s="106" t="s">
        <v>68</v>
      </c>
      <c r="B26" s="113" t="s">
        <v>96</v>
      </c>
      <c r="C26" s="88">
        <v>2020</v>
      </c>
      <c r="D26" s="113">
        <v>2026</v>
      </c>
      <c r="E26" s="91" t="s">
        <v>22</v>
      </c>
      <c r="F26" s="63" t="s">
        <v>11</v>
      </c>
      <c r="G26" s="67">
        <f t="shared" si="0"/>
        <v>14875422</v>
      </c>
      <c r="H26" s="67">
        <f t="shared" ref="H26:M26" si="12">H27+H28</f>
        <v>1718700</v>
      </c>
      <c r="I26" s="67">
        <f t="shared" si="12"/>
        <v>1684902</v>
      </c>
      <c r="J26" s="67">
        <f>J27+J28</f>
        <v>1800270</v>
      </c>
      <c r="K26" s="67">
        <f t="shared" si="12"/>
        <v>1232200</v>
      </c>
      <c r="L26" s="67">
        <f t="shared" si="12"/>
        <v>2692906</v>
      </c>
      <c r="M26" s="67">
        <f t="shared" si="12"/>
        <v>2816858</v>
      </c>
      <c r="N26" s="67">
        <f t="shared" ref="N26" si="13">N27+N28</f>
        <v>2929586</v>
      </c>
      <c r="O26" s="124"/>
      <c r="P26" s="92" t="s">
        <v>87</v>
      </c>
      <c r="Q26" s="86" t="s">
        <v>13</v>
      </c>
      <c r="R26" s="86" t="s">
        <v>9</v>
      </c>
      <c r="S26" s="86">
        <v>100</v>
      </c>
      <c r="T26" s="86">
        <v>100</v>
      </c>
      <c r="U26" s="86">
        <v>100</v>
      </c>
      <c r="V26" s="86">
        <v>100</v>
      </c>
      <c r="W26" s="86">
        <v>100</v>
      </c>
      <c r="X26" s="86">
        <v>100</v>
      </c>
      <c r="Y26" s="86">
        <v>100</v>
      </c>
      <c r="Z26" s="69"/>
    </row>
    <row r="27" spans="1:26" s="12" customFormat="1" ht="32.25" customHeight="1">
      <c r="A27" s="107"/>
      <c r="B27" s="113"/>
      <c r="C27" s="89"/>
      <c r="D27" s="113"/>
      <c r="E27" s="113"/>
      <c r="F27" s="63" t="s">
        <v>121</v>
      </c>
      <c r="G27" s="67">
        <f t="shared" si="0"/>
        <v>0</v>
      </c>
      <c r="H27" s="67">
        <v>0</v>
      </c>
      <c r="I27" s="67">
        <v>0</v>
      </c>
      <c r="J27" s="67">
        <v>0</v>
      </c>
      <c r="K27" s="67">
        <v>0</v>
      </c>
      <c r="L27" s="67">
        <v>0</v>
      </c>
      <c r="M27" s="67">
        <v>0</v>
      </c>
      <c r="N27" s="67">
        <v>0</v>
      </c>
      <c r="O27" s="124"/>
      <c r="P27" s="93"/>
      <c r="Q27" s="95"/>
      <c r="R27" s="95"/>
      <c r="S27" s="95"/>
      <c r="T27" s="95"/>
      <c r="U27" s="95"/>
      <c r="V27" s="95"/>
      <c r="W27" s="95"/>
      <c r="X27" s="95"/>
      <c r="Y27" s="95"/>
      <c r="Z27" s="69"/>
    </row>
    <row r="28" spans="1:26" s="12" customFormat="1" ht="24" customHeight="1">
      <c r="A28" s="107"/>
      <c r="B28" s="113"/>
      <c r="C28" s="89"/>
      <c r="D28" s="113"/>
      <c r="E28" s="113"/>
      <c r="F28" s="63" t="s">
        <v>122</v>
      </c>
      <c r="G28" s="67">
        <f t="shared" si="0"/>
        <v>14875422</v>
      </c>
      <c r="H28" s="67">
        <v>1718700</v>
      </c>
      <c r="I28" s="67">
        <v>1684902</v>
      </c>
      <c r="J28" s="67">
        <v>1800270</v>
      </c>
      <c r="K28" s="67">
        <v>1232200</v>
      </c>
      <c r="L28" s="67">
        <v>2692906</v>
      </c>
      <c r="M28" s="67">
        <v>2816858</v>
      </c>
      <c r="N28" s="67">
        <v>2929586</v>
      </c>
      <c r="O28" s="124"/>
      <c r="P28" s="94"/>
      <c r="Q28" s="87"/>
      <c r="R28" s="87"/>
      <c r="S28" s="87"/>
      <c r="T28" s="87"/>
      <c r="U28" s="87"/>
      <c r="V28" s="87"/>
      <c r="W28" s="87"/>
      <c r="X28" s="87"/>
      <c r="Y28" s="87"/>
      <c r="Z28" s="69"/>
    </row>
    <row r="29" spans="1:26" s="12" customFormat="1" ht="36" customHeight="1">
      <c r="A29" s="106" t="s">
        <v>14</v>
      </c>
      <c r="B29" s="113" t="s">
        <v>127</v>
      </c>
      <c r="C29" s="88">
        <v>2020</v>
      </c>
      <c r="D29" s="113">
        <v>2026</v>
      </c>
      <c r="E29" s="91" t="s">
        <v>22</v>
      </c>
      <c r="F29" s="63" t="s">
        <v>11</v>
      </c>
      <c r="G29" s="67">
        <f t="shared" si="0"/>
        <v>2275082811.6799998</v>
      </c>
      <c r="H29" s="67">
        <f t="shared" ref="H29:M29" si="14">H32</f>
        <v>247618903.50999999</v>
      </c>
      <c r="I29" s="67">
        <f t="shared" si="14"/>
        <v>283350867.39999998</v>
      </c>
      <c r="J29" s="67">
        <f t="shared" si="14"/>
        <v>328072741.82999998</v>
      </c>
      <c r="K29" s="67">
        <f t="shared" si="14"/>
        <v>359642960.99000001</v>
      </c>
      <c r="L29" s="67">
        <f t="shared" si="14"/>
        <v>405904370.33999997</v>
      </c>
      <c r="M29" s="67">
        <f t="shared" si="14"/>
        <v>324423366.18000001</v>
      </c>
      <c r="N29" s="67">
        <f t="shared" ref="N29" si="15">N32</f>
        <v>326069601.43000001</v>
      </c>
      <c r="O29" s="124"/>
      <c r="P29" s="80" t="s">
        <v>9</v>
      </c>
      <c r="Q29" s="80" t="s">
        <v>9</v>
      </c>
      <c r="R29" s="80" t="s">
        <v>9</v>
      </c>
      <c r="S29" s="80" t="s">
        <v>9</v>
      </c>
      <c r="T29" s="80" t="s">
        <v>9</v>
      </c>
      <c r="U29" s="80" t="s">
        <v>9</v>
      </c>
      <c r="V29" s="80" t="s">
        <v>9</v>
      </c>
      <c r="W29" s="80" t="s">
        <v>9</v>
      </c>
      <c r="X29" s="80" t="s">
        <v>9</v>
      </c>
      <c r="Y29" s="80" t="s">
        <v>9</v>
      </c>
      <c r="Z29" s="69"/>
    </row>
    <row r="30" spans="1:26" s="12" customFormat="1" ht="30.75" customHeight="1">
      <c r="A30" s="107"/>
      <c r="B30" s="113"/>
      <c r="C30" s="89"/>
      <c r="D30" s="113"/>
      <c r="E30" s="113"/>
      <c r="F30" s="63" t="s">
        <v>121</v>
      </c>
      <c r="G30" s="67">
        <f>G33</f>
        <v>345850824.42000002</v>
      </c>
      <c r="H30" s="67">
        <f t="shared" ref="H30:M30" si="16">H33</f>
        <v>43325603.689999998</v>
      </c>
      <c r="I30" s="67">
        <f t="shared" si="16"/>
        <v>54346602.599999994</v>
      </c>
      <c r="J30" s="67">
        <f t="shared" si="16"/>
        <v>48187722.829999991</v>
      </c>
      <c r="K30" s="67">
        <f t="shared" si="16"/>
        <v>56107431.219999999</v>
      </c>
      <c r="L30" s="67">
        <f t="shared" si="16"/>
        <v>63869324.839999996</v>
      </c>
      <c r="M30" s="67">
        <f t="shared" si="16"/>
        <v>38665296.68</v>
      </c>
      <c r="N30" s="67">
        <f t="shared" ref="N30" si="17">N33</f>
        <v>41348842.559999995</v>
      </c>
      <c r="O30" s="124"/>
      <c r="P30" s="81"/>
      <c r="Q30" s="81"/>
      <c r="R30" s="81"/>
      <c r="S30" s="81"/>
      <c r="T30" s="81"/>
      <c r="U30" s="81"/>
      <c r="V30" s="81"/>
      <c r="W30" s="81"/>
      <c r="X30" s="81"/>
      <c r="Y30" s="81"/>
      <c r="Z30" s="69"/>
    </row>
    <row r="31" spans="1:26" s="12" customFormat="1" ht="28.5" customHeight="1">
      <c r="A31" s="107"/>
      <c r="B31" s="113"/>
      <c r="C31" s="89"/>
      <c r="D31" s="113"/>
      <c r="E31" s="113"/>
      <c r="F31" s="63" t="s">
        <v>122</v>
      </c>
      <c r="G31" s="67">
        <f>G34</f>
        <v>1789099089.26</v>
      </c>
      <c r="H31" s="67">
        <f t="shared" ref="H31:M31" si="18">H34</f>
        <v>204293299.81999999</v>
      </c>
      <c r="I31" s="67">
        <f t="shared" si="18"/>
        <v>229004264.80000001</v>
      </c>
      <c r="J31" s="67">
        <f t="shared" si="18"/>
        <v>279885019</v>
      </c>
      <c r="K31" s="67">
        <f t="shared" si="18"/>
        <v>303535529.76999998</v>
      </c>
      <c r="L31" s="67">
        <f t="shared" si="18"/>
        <v>342035045.5</v>
      </c>
      <c r="M31" s="67">
        <f t="shared" si="18"/>
        <v>285758069.5</v>
      </c>
      <c r="N31" s="67">
        <f t="shared" ref="N31" si="19">N34</f>
        <v>284720758.87</v>
      </c>
      <c r="O31" s="124"/>
      <c r="P31" s="82"/>
      <c r="Q31" s="82"/>
      <c r="R31" s="82"/>
      <c r="S31" s="82"/>
      <c r="T31" s="82"/>
      <c r="U31" s="82"/>
      <c r="V31" s="82"/>
      <c r="W31" s="82"/>
      <c r="X31" s="82"/>
      <c r="Y31" s="82"/>
      <c r="Z31" s="69"/>
    </row>
    <row r="32" spans="1:26" s="12" customFormat="1" ht="27" customHeight="1">
      <c r="A32" s="106" t="s">
        <v>15</v>
      </c>
      <c r="B32" s="113" t="s">
        <v>97</v>
      </c>
      <c r="C32" s="88">
        <v>2020</v>
      </c>
      <c r="D32" s="113">
        <v>2026</v>
      </c>
      <c r="E32" s="91" t="s">
        <v>22</v>
      </c>
      <c r="F32" s="63" t="s">
        <v>11</v>
      </c>
      <c r="G32" s="67">
        <f>SUM(H32:N32)</f>
        <v>2275082811.6799998</v>
      </c>
      <c r="H32" s="67">
        <f t="shared" ref="H32:M32" si="20">H33+H34</f>
        <v>247618903.50999999</v>
      </c>
      <c r="I32" s="67">
        <f t="shared" si="20"/>
        <v>283350867.39999998</v>
      </c>
      <c r="J32" s="67">
        <f t="shared" si="20"/>
        <v>328072741.82999998</v>
      </c>
      <c r="K32" s="67">
        <f t="shared" si="20"/>
        <v>359642960.99000001</v>
      </c>
      <c r="L32" s="67">
        <f t="shared" si="20"/>
        <v>405904370.33999997</v>
      </c>
      <c r="M32" s="67">
        <f t="shared" si="20"/>
        <v>324423366.18000001</v>
      </c>
      <c r="N32" s="67">
        <f t="shared" ref="N32" si="21">N33+N34</f>
        <v>326069601.43000001</v>
      </c>
      <c r="O32" s="124"/>
      <c r="P32" s="80" t="s">
        <v>9</v>
      </c>
      <c r="Q32" s="80" t="s">
        <v>9</v>
      </c>
      <c r="R32" s="80" t="s">
        <v>9</v>
      </c>
      <c r="S32" s="80" t="s">
        <v>9</v>
      </c>
      <c r="T32" s="80" t="s">
        <v>9</v>
      </c>
      <c r="U32" s="80" t="s">
        <v>9</v>
      </c>
      <c r="V32" s="80" t="s">
        <v>9</v>
      </c>
      <c r="W32" s="80" t="s">
        <v>9</v>
      </c>
      <c r="X32" s="80" t="s">
        <v>9</v>
      </c>
      <c r="Y32" s="80" t="s">
        <v>9</v>
      </c>
      <c r="Z32" s="69"/>
    </row>
    <row r="33" spans="1:26" s="12" customFormat="1" ht="32.25" customHeight="1">
      <c r="A33" s="107"/>
      <c r="B33" s="113"/>
      <c r="C33" s="89"/>
      <c r="D33" s="113"/>
      <c r="E33" s="113"/>
      <c r="F33" s="63" t="s">
        <v>121</v>
      </c>
      <c r="G33" s="67">
        <f>G37+G40+G43+G46</f>
        <v>345850824.42000002</v>
      </c>
      <c r="H33" s="67">
        <f t="shared" ref="H33:M34" si="22">H37+H40+H43+H46+H49</f>
        <v>43325603.689999998</v>
      </c>
      <c r="I33" s="67">
        <f t="shared" si="22"/>
        <v>54346602.599999994</v>
      </c>
      <c r="J33" s="67">
        <f t="shared" si="22"/>
        <v>48187722.829999991</v>
      </c>
      <c r="K33" s="67">
        <f>K37+K40+K43+K46+K49</f>
        <v>56107431.219999999</v>
      </c>
      <c r="L33" s="67">
        <f>L37+L40+L43+L46+L49+L52</f>
        <v>63869324.839999996</v>
      </c>
      <c r="M33" s="67">
        <f t="shared" si="22"/>
        <v>38665296.68</v>
      </c>
      <c r="N33" s="67">
        <f t="shared" ref="N33" si="23">N37+N40+N43+N46+N49</f>
        <v>41348842.559999995</v>
      </c>
      <c r="O33" s="124"/>
      <c r="P33" s="81"/>
      <c r="Q33" s="81"/>
      <c r="R33" s="81"/>
      <c r="S33" s="81"/>
      <c r="T33" s="81"/>
      <c r="U33" s="81"/>
      <c r="V33" s="81"/>
      <c r="W33" s="81"/>
      <c r="X33" s="81"/>
      <c r="Y33" s="81"/>
      <c r="Z33" s="69"/>
    </row>
    <row r="34" spans="1:26" s="12" customFormat="1" ht="32.25" customHeight="1">
      <c r="A34" s="107"/>
      <c r="B34" s="113"/>
      <c r="C34" s="89"/>
      <c r="D34" s="113"/>
      <c r="E34" s="113"/>
      <c r="F34" s="63" t="s">
        <v>122</v>
      </c>
      <c r="G34" s="67">
        <f>G38+G41+G44+G47</f>
        <v>1789099089.26</v>
      </c>
      <c r="H34" s="67">
        <f t="shared" si="22"/>
        <v>204293299.81999999</v>
      </c>
      <c r="I34" s="67">
        <f t="shared" si="22"/>
        <v>229004264.80000001</v>
      </c>
      <c r="J34" s="67">
        <f>J38+J41+J44+J47+J50</f>
        <v>279885019</v>
      </c>
      <c r="K34" s="67">
        <f t="shared" si="22"/>
        <v>303535529.76999998</v>
      </c>
      <c r="L34" s="67">
        <f>L38+L41+L44+L47+L50+L53</f>
        <v>342035045.5</v>
      </c>
      <c r="M34" s="67">
        <f t="shared" si="22"/>
        <v>285758069.5</v>
      </c>
      <c r="N34" s="67">
        <f t="shared" ref="N34" si="24">N38+N41+N44+N47+N50</f>
        <v>284720758.87</v>
      </c>
      <c r="O34" s="124"/>
      <c r="P34" s="82"/>
      <c r="Q34" s="82"/>
      <c r="R34" s="82"/>
      <c r="S34" s="82"/>
      <c r="T34" s="82"/>
      <c r="U34" s="82"/>
      <c r="V34" s="82"/>
      <c r="W34" s="82"/>
      <c r="X34" s="82"/>
      <c r="Y34" s="82"/>
      <c r="Z34" s="69"/>
    </row>
    <row r="35" spans="1:26" s="12" customFormat="1" ht="88.5" customHeight="1">
      <c r="A35" s="106" t="s">
        <v>16</v>
      </c>
      <c r="B35" s="113" t="s">
        <v>98</v>
      </c>
      <c r="C35" s="88">
        <v>2020</v>
      </c>
      <c r="D35" s="113">
        <v>2026</v>
      </c>
      <c r="E35" s="88" t="s">
        <v>22</v>
      </c>
      <c r="F35" s="88" t="s">
        <v>11</v>
      </c>
      <c r="G35" s="122">
        <f>SUM(H35:N36)</f>
        <v>2022916847.53</v>
      </c>
      <c r="H35" s="122">
        <f t="shared" ref="H35:M35" si="25">H37+H38</f>
        <v>235178729.28999999</v>
      </c>
      <c r="I35" s="122">
        <f t="shared" si="25"/>
        <v>253809338.57999998</v>
      </c>
      <c r="J35" s="122">
        <f t="shared" si="25"/>
        <v>293222518.90999997</v>
      </c>
      <c r="K35" s="125">
        <f t="shared" si="25"/>
        <v>323932440.92000002</v>
      </c>
      <c r="L35" s="125">
        <f t="shared" si="25"/>
        <v>352045250.73000002</v>
      </c>
      <c r="M35" s="125">
        <f t="shared" si="25"/>
        <v>281010209.80000001</v>
      </c>
      <c r="N35" s="125">
        <f t="shared" ref="N35" si="26">N37+N38</f>
        <v>283718359.30000001</v>
      </c>
      <c r="O35" s="124"/>
      <c r="P35" s="63" t="s">
        <v>88</v>
      </c>
      <c r="Q35" s="48" t="s">
        <v>13</v>
      </c>
      <c r="R35" s="48" t="s">
        <v>9</v>
      </c>
      <c r="S35" s="48">
        <v>100</v>
      </c>
      <c r="T35" s="48">
        <v>100</v>
      </c>
      <c r="U35" s="48">
        <v>100</v>
      </c>
      <c r="V35" s="48">
        <v>100</v>
      </c>
      <c r="W35" s="48">
        <v>100</v>
      </c>
      <c r="X35" s="48">
        <v>100</v>
      </c>
      <c r="Y35" s="48">
        <v>100</v>
      </c>
      <c r="Z35" s="69">
        <v>2705</v>
      </c>
    </row>
    <row r="36" spans="1:26" s="12" customFormat="1" ht="54" customHeight="1">
      <c r="A36" s="107"/>
      <c r="B36" s="113"/>
      <c r="C36" s="89"/>
      <c r="D36" s="113"/>
      <c r="E36" s="89"/>
      <c r="F36" s="91"/>
      <c r="G36" s="123"/>
      <c r="H36" s="123"/>
      <c r="I36" s="123"/>
      <c r="J36" s="123"/>
      <c r="K36" s="125"/>
      <c r="L36" s="125"/>
      <c r="M36" s="125"/>
      <c r="N36" s="125"/>
      <c r="O36" s="124"/>
      <c r="P36" s="63" t="s">
        <v>43</v>
      </c>
      <c r="Q36" s="48" t="s">
        <v>13</v>
      </c>
      <c r="R36" s="48" t="s">
        <v>9</v>
      </c>
      <c r="S36" s="48">
        <v>100</v>
      </c>
      <c r="T36" s="48">
        <v>100</v>
      </c>
      <c r="U36" s="48">
        <v>100</v>
      </c>
      <c r="V36" s="48">
        <v>100</v>
      </c>
      <c r="W36" s="48">
        <v>100</v>
      </c>
      <c r="X36" s="48">
        <v>100</v>
      </c>
      <c r="Y36" s="48">
        <v>100</v>
      </c>
      <c r="Z36" s="69"/>
    </row>
    <row r="37" spans="1:26" s="12" customFormat="1" ht="56.25" customHeight="1">
      <c r="A37" s="107"/>
      <c r="B37" s="113"/>
      <c r="C37" s="89"/>
      <c r="D37" s="113"/>
      <c r="E37" s="89"/>
      <c r="F37" s="63" t="s">
        <v>121</v>
      </c>
      <c r="G37" s="67">
        <f t="shared" ref="G37:G54" si="27">SUM(H37:N37)</f>
        <v>333437627.02999997</v>
      </c>
      <c r="H37" s="67">
        <v>42153987.289999999</v>
      </c>
      <c r="I37" s="67">
        <v>53079523.579999998</v>
      </c>
      <c r="J37" s="67">
        <v>46641358.909999996</v>
      </c>
      <c r="K37" s="65">
        <v>54427338.420000002</v>
      </c>
      <c r="L37" s="65">
        <v>61676461.729999997</v>
      </c>
      <c r="M37" s="65">
        <v>36375403.799999997</v>
      </c>
      <c r="N37" s="65">
        <v>39083553.299999997</v>
      </c>
      <c r="O37" s="124"/>
      <c r="P37" s="63" t="s">
        <v>27</v>
      </c>
      <c r="Q37" s="48" t="s">
        <v>13</v>
      </c>
      <c r="R37" s="48" t="s">
        <v>9</v>
      </c>
      <c r="S37" s="48">
        <v>100</v>
      </c>
      <c r="T37" s="48">
        <v>100</v>
      </c>
      <c r="U37" s="48">
        <v>100</v>
      </c>
      <c r="V37" s="48">
        <v>100</v>
      </c>
      <c r="W37" s="48">
        <v>100</v>
      </c>
      <c r="X37" s="48">
        <v>100</v>
      </c>
      <c r="Y37" s="48">
        <v>100</v>
      </c>
      <c r="Z37" s="54">
        <v>20</v>
      </c>
    </row>
    <row r="38" spans="1:26" s="12" customFormat="1" ht="30.75" customHeight="1">
      <c r="A38" s="107"/>
      <c r="B38" s="113"/>
      <c r="C38" s="89"/>
      <c r="D38" s="113"/>
      <c r="E38" s="89"/>
      <c r="F38" s="63" t="s">
        <v>122</v>
      </c>
      <c r="G38" s="67">
        <f t="shared" si="27"/>
        <v>1689479220.5</v>
      </c>
      <c r="H38" s="67">
        <v>193024742</v>
      </c>
      <c r="I38" s="67">
        <v>200729815</v>
      </c>
      <c r="J38" s="67">
        <v>246581160</v>
      </c>
      <c r="K38" s="67">
        <v>269505102.5</v>
      </c>
      <c r="L38" s="67">
        <v>290368789</v>
      </c>
      <c r="M38" s="67">
        <v>244634806</v>
      </c>
      <c r="N38" s="67">
        <v>244634806</v>
      </c>
      <c r="O38" s="124"/>
      <c r="P38" s="63" t="s">
        <v>34</v>
      </c>
      <c r="Q38" s="48" t="s">
        <v>33</v>
      </c>
      <c r="R38" s="48" t="s">
        <v>9</v>
      </c>
      <c r="S38" s="48">
        <v>3000</v>
      </c>
      <c r="T38" s="48">
        <v>3005</v>
      </c>
      <c r="U38" s="48">
        <v>3010</v>
      </c>
      <c r="V38" s="48">
        <v>3015</v>
      </c>
      <c r="W38" s="48">
        <v>3020</v>
      </c>
      <c r="X38" s="48">
        <v>3025</v>
      </c>
      <c r="Y38" s="48">
        <v>3030</v>
      </c>
      <c r="Z38" s="54">
        <v>94.7</v>
      </c>
    </row>
    <row r="39" spans="1:26" s="12" customFormat="1" ht="54.75" customHeight="1">
      <c r="A39" s="90" t="s">
        <v>17</v>
      </c>
      <c r="B39" s="113" t="s">
        <v>99</v>
      </c>
      <c r="C39" s="88">
        <v>2020</v>
      </c>
      <c r="D39" s="113">
        <v>2026</v>
      </c>
      <c r="E39" s="113" t="s">
        <v>22</v>
      </c>
      <c r="F39" s="63" t="s">
        <v>11</v>
      </c>
      <c r="G39" s="67">
        <f t="shared" si="27"/>
        <v>5029522.13</v>
      </c>
      <c r="H39" s="67">
        <f t="shared" ref="H39:K39" si="28">H40+H41</f>
        <v>1735774</v>
      </c>
      <c r="I39" s="67">
        <f t="shared" si="28"/>
        <v>950040</v>
      </c>
      <c r="J39" s="67">
        <f t="shared" si="28"/>
        <v>789974.47</v>
      </c>
      <c r="K39" s="67">
        <f t="shared" si="28"/>
        <v>512126.66</v>
      </c>
      <c r="L39" s="67">
        <v>238357</v>
      </c>
      <c r="M39" s="67">
        <v>0</v>
      </c>
      <c r="N39" s="67">
        <f t="shared" ref="N39" si="29">N40+N41</f>
        <v>803250</v>
      </c>
      <c r="O39" s="124"/>
      <c r="P39" s="63" t="s">
        <v>180</v>
      </c>
      <c r="Q39" s="48" t="s">
        <v>13</v>
      </c>
      <c r="R39" s="55" t="s">
        <v>9</v>
      </c>
      <c r="S39" s="55"/>
      <c r="T39" s="55">
        <v>100</v>
      </c>
      <c r="U39" s="55">
        <v>100</v>
      </c>
      <c r="V39" s="55">
        <v>100</v>
      </c>
      <c r="W39" s="55">
        <v>100</v>
      </c>
      <c r="X39" s="55">
        <v>100</v>
      </c>
      <c r="Y39" s="48">
        <v>100</v>
      </c>
      <c r="Z39" s="54"/>
    </row>
    <row r="40" spans="1:26" s="12" customFormat="1" ht="41.25" customHeight="1">
      <c r="A40" s="90"/>
      <c r="B40" s="113"/>
      <c r="C40" s="89"/>
      <c r="D40" s="113"/>
      <c r="E40" s="113"/>
      <c r="F40" s="63" t="s">
        <v>121</v>
      </c>
      <c r="G40" s="67">
        <f t="shared" si="27"/>
        <v>4363035.41</v>
      </c>
      <c r="H40" s="67">
        <v>867887</v>
      </c>
      <c r="I40" s="67">
        <v>475020</v>
      </c>
      <c r="J40" s="67">
        <v>469974.47</v>
      </c>
      <c r="K40" s="67">
        <v>256063.33</v>
      </c>
      <c r="L40" s="67">
        <v>687590.61</v>
      </c>
      <c r="M40" s="67">
        <v>803250</v>
      </c>
      <c r="N40" s="67">
        <v>803250</v>
      </c>
      <c r="O40" s="124"/>
      <c r="P40" s="60" t="s">
        <v>119</v>
      </c>
      <c r="Q40" s="48" t="s">
        <v>13</v>
      </c>
      <c r="R40" s="55" t="s">
        <v>9</v>
      </c>
      <c r="S40" s="55">
        <v>100</v>
      </c>
      <c r="T40" s="55"/>
      <c r="U40" s="55"/>
      <c r="V40" s="55"/>
      <c r="W40" s="55"/>
      <c r="X40" s="55"/>
      <c r="Y40" s="48"/>
      <c r="Z40" s="54"/>
    </row>
    <row r="41" spans="1:26" s="12" customFormat="1" ht="53.25" customHeight="1">
      <c r="A41" s="90"/>
      <c r="B41" s="113"/>
      <c r="C41" s="89"/>
      <c r="D41" s="113"/>
      <c r="E41" s="113"/>
      <c r="F41" s="63" t="s">
        <v>122</v>
      </c>
      <c r="G41" s="67">
        <f t="shared" si="27"/>
        <v>2157327.33</v>
      </c>
      <c r="H41" s="67">
        <v>867887</v>
      </c>
      <c r="I41" s="67">
        <v>475020</v>
      </c>
      <c r="J41" s="67">
        <v>320000</v>
      </c>
      <c r="K41" s="67">
        <v>256063.33</v>
      </c>
      <c r="L41" s="67">
        <v>238357</v>
      </c>
      <c r="M41" s="67">
        <v>0</v>
      </c>
      <c r="N41" s="67">
        <v>0</v>
      </c>
      <c r="O41" s="124"/>
      <c r="P41" s="63" t="s">
        <v>28</v>
      </c>
      <c r="Q41" s="54" t="s">
        <v>13</v>
      </c>
      <c r="R41" s="48" t="s">
        <v>9</v>
      </c>
      <c r="S41" s="48">
        <v>94.5</v>
      </c>
      <c r="T41" s="48">
        <v>94.6</v>
      </c>
      <c r="U41" s="48">
        <v>94.7</v>
      </c>
      <c r="V41" s="48">
        <v>94.8</v>
      </c>
      <c r="W41" s="48">
        <v>94.9</v>
      </c>
      <c r="X41" s="48">
        <v>95</v>
      </c>
      <c r="Y41" s="48">
        <v>94.7</v>
      </c>
      <c r="Z41" s="54"/>
    </row>
    <row r="42" spans="1:26" s="12" customFormat="1" ht="39" customHeight="1">
      <c r="A42" s="106" t="s">
        <v>155</v>
      </c>
      <c r="B42" s="113" t="s">
        <v>157</v>
      </c>
      <c r="C42" s="88">
        <v>2020</v>
      </c>
      <c r="D42" s="113">
        <v>2026</v>
      </c>
      <c r="E42" s="91" t="s">
        <v>22</v>
      </c>
      <c r="F42" s="63" t="s">
        <v>11</v>
      </c>
      <c r="G42" s="67">
        <f t="shared" si="27"/>
        <v>2818761.81</v>
      </c>
      <c r="H42" s="67">
        <f t="shared" ref="H42:M42" si="30">H43+H44</f>
        <v>63666.18</v>
      </c>
      <c r="I42" s="67">
        <f t="shared" si="30"/>
        <v>166572.23000000001</v>
      </c>
      <c r="J42" s="67">
        <f t="shared" si="30"/>
        <v>276603.40000000002</v>
      </c>
      <c r="K42" s="67">
        <f t="shared" si="30"/>
        <v>577980</v>
      </c>
      <c r="L42" s="67">
        <f t="shared" si="30"/>
        <v>577980</v>
      </c>
      <c r="M42" s="67">
        <f t="shared" si="30"/>
        <v>577980</v>
      </c>
      <c r="N42" s="67">
        <f t="shared" ref="N42" si="31">N43+N44</f>
        <v>577980</v>
      </c>
      <c r="O42" s="124"/>
      <c r="P42" s="92" t="s">
        <v>156</v>
      </c>
      <c r="Q42" s="77" t="s">
        <v>33</v>
      </c>
      <c r="R42" s="86" t="s">
        <v>9</v>
      </c>
      <c r="S42" s="86">
        <v>17</v>
      </c>
      <c r="T42" s="86">
        <v>17</v>
      </c>
      <c r="U42" s="86">
        <v>17</v>
      </c>
      <c r="V42" s="86">
        <v>17</v>
      </c>
      <c r="W42" s="86">
        <v>17</v>
      </c>
      <c r="X42" s="86">
        <v>17</v>
      </c>
      <c r="Y42" s="86">
        <v>17</v>
      </c>
      <c r="Z42" s="54"/>
    </row>
    <row r="43" spans="1:26" s="12" customFormat="1" ht="23.25" customHeight="1">
      <c r="A43" s="107"/>
      <c r="B43" s="113"/>
      <c r="C43" s="89"/>
      <c r="D43" s="113"/>
      <c r="E43" s="113"/>
      <c r="F43" s="63" t="s">
        <v>121</v>
      </c>
      <c r="G43" s="67">
        <f t="shared" si="27"/>
        <v>2818761.81</v>
      </c>
      <c r="H43" s="67">
        <v>63666.18</v>
      </c>
      <c r="I43" s="67">
        <v>166572.23000000001</v>
      </c>
      <c r="J43" s="67">
        <v>276603.40000000002</v>
      </c>
      <c r="K43" s="67">
        <v>577980</v>
      </c>
      <c r="L43" s="67">
        <v>577980</v>
      </c>
      <c r="M43" s="67">
        <v>577980</v>
      </c>
      <c r="N43" s="67">
        <v>577980</v>
      </c>
      <c r="O43" s="124"/>
      <c r="P43" s="93"/>
      <c r="Q43" s="78"/>
      <c r="R43" s="95"/>
      <c r="S43" s="95"/>
      <c r="T43" s="95"/>
      <c r="U43" s="95"/>
      <c r="V43" s="95"/>
      <c r="W43" s="95"/>
      <c r="X43" s="95"/>
      <c r="Y43" s="95"/>
      <c r="Z43" s="54"/>
    </row>
    <row r="44" spans="1:26" s="12" customFormat="1" ht="19.5" customHeight="1">
      <c r="A44" s="108"/>
      <c r="B44" s="113"/>
      <c r="C44" s="89"/>
      <c r="D44" s="113"/>
      <c r="E44" s="113"/>
      <c r="F44" s="63" t="s">
        <v>122</v>
      </c>
      <c r="G44" s="67">
        <f t="shared" si="27"/>
        <v>0</v>
      </c>
      <c r="H44" s="67"/>
      <c r="I44" s="67"/>
      <c r="J44" s="67"/>
      <c r="K44" s="67"/>
      <c r="L44" s="67"/>
      <c r="M44" s="67"/>
      <c r="N44" s="67"/>
      <c r="O44" s="124"/>
      <c r="P44" s="94"/>
      <c r="Q44" s="79"/>
      <c r="R44" s="87"/>
      <c r="S44" s="87"/>
      <c r="T44" s="87"/>
      <c r="U44" s="87"/>
      <c r="V44" s="87"/>
      <c r="W44" s="87"/>
      <c r="X44" s="87"/>
      <c r="Y44" s="87"/>
      <c r="Z44" s="54"/>
    </row>
    <row r="45" spans="1:26" s="12" customFormat="1" ht="52.5" customHeight="1">
      <c r="A45" s="90" t="s">
        <v>158</v>
      </c>
      <c r="B45" s="88" t="s">
        <v>219</v>
      </c>
      <c r="C45" s="88">
        <v>2020</v>
      </c>
      <c r="D45" s="88">
        <v>2026</v>
      </c>
      <c r="E45" s="88" t="s">
        <v>22</v>
      </c>
      <c r="F45" s="63" t="s">
        <v>11</v>
      </c>
      <c r="G45" s="67">
        <f t="shared" si="27"/>
        <v>102693941.59999999</v>
      </c>
      <c r="H45" s="67">
        <f t="shared" ref="H45:M45" si="32">H46+H47</f>
        <v>4801264.04</v>
      </c>
      <c r="I45" s="67">
        <f t="shared" si="32"/>
        <v>11445534.59</v>
      </c>
      <c r="J45" s="67">
        <f t="shared" si="32"/>
        <v>15995721.050000001</v>
      </c>
      <c r="K45" s="67">
        <f t="shared" si="32"/>
        <v>16920989.41</v>
      </c>
      <c r="L45" s="67">
        <f t="shared" si="32"/>
        <v>18545850</v>
      </c>
      <c r="M45" s="67">
        <f t="shared" si="32"/>
        <v>18023248.379999999</v>
      </c>
      <c r="N45" s="67">
        <f t="shared" ref="N45" si="33">N46+N47</f>
        <v>16961334.129999999</v>
      </c>
      <c r="O45" s="124"/>
      <c r="P45" s="92" t="s">
        <v>159</v>
      </c>
      <c r="Q45" s="86" t="s">
        <v>13</v>
      </c>
      <c r="R45" s="96" t="s">
        <v>9</v>
      </c>
      <c r="S45" s="96">
        <v>100</v>
      </c>
      <c r="T45" s="96">
        <v>100</v>
      </c>
      <c r="U45" s="96">
        <v>100</v>
      </c>
      <c r="V45" s="96">
        <v>100</v>
      </c>
      <c r="W45" s="96">
        <v>100</v>
      </c>
      <c r="X45" s="96">
        <v>100</v>
      </c>
      <c r="Y45" s="86">
        <v>100</v>
      </c>
      <c r="Z45" s="54"/>
    </row>
    <row r="46" spans="1:26" s="12" customFormat="1" ht="34.5" customHeight="1">
      <c r="A46" s="90"/>
      <c r="B46" s="89"/>
      <c r="C46" s="89"/>
      <c r="D46" s="89"/>
      <c r="E46" s="89"/>
      <c r="F46" s="63" t="s">
        <v>121</v>
      </c>
      <c r="G46" s="67">
        <f t="shared" si="27"/>
        <v>5231400.17</v>
      </c>
      <c r="H46" s="67">
        <v>240063.22</v>
      </c>
      <c r="I46" s="67">
        <v>625486.79</v>
      </c>
      <c r="J46" s="67">
        <v>799786.05</v>
      </c>
      <c r="K46" s="67">
        <v>846049.47</v>
      </c>
      <c r="L46" s="67">
        <v>927292.5</v>
      </c>
      <c r="M46" s="67">
        <v>908662.88</v>
      </c>
      <c r="N46" s="67">
        <v>884059.26</v>
      </c>
      <c r="O46" s="124"/>
      <c r="P46" s="93"/>
      <c r="Q46" s="95"/>
      <c r="R46" s="96"/>
      <c r="S46" s="96"/>
      <c r="T46" s="96"/>
      <c r="U46" s="96"/>
      <c r="V46" s="96"/>
      <c r="W46" s="96"/>
      <c r="X46" s="96"/>
      <c r="Y46" s="95"/>
      <c r="Z46" s="54"/>
    </row>
    <row r="47" spans="1:26" s="12" customFormat="1" ht="34.5" customHeight="1">
      <c r="A47" s="90"/>
      <c r="B47" s="89"/>
      <c r="C47" s="89"/>
      <c r="D47" s="89"/>
      <c r="E47" s="91"/>
      <c r="F47" s="63" t="s">
        <v>122</v>
      </c>
      <c r="G47" s="67">
        <f t="shared" si="27"/>
        <v>97462541.430000007</v>
      </c>
      <c r="H47" s="67">
        <v>4561200.82</v>
      </c>
      <c r="I47" s="67">
        <v>10820047.800000001</v>
      </c>
      <c r="J47" s="67">
        <v>15195935</v>
      </c>
      <c r="K47" s="67">
        <f>1768243.4+14306696.54</f>
        <v>16074939.939999999</v>
      </c>
      <c r="L47" s="67">
        <v>17618557.5</v>
      </c>
      <c r="M47" s="67">
        <v>17114585.5</v>
      </c>
      <c r="N47" s="67">
        <v>16077274.869999999</v>
      </c>
      <c r="O47" s="124"/>
      <c r="P47" s="94"/>
      <c r="Q47" s="87"/>
      <c r="R47" s="96"/>
      <c r="S47" s="96"/>
      <c r="T47" s="96"/>
      <c r="U47" s="96"/>
      <c r="V47" s="96"/>
      <c r="W47" s="96"/>
      <c r="X47" s="96"/>
      <c r="Y47" s="87"/>
      <c r="Z47" s="54"/>
    </row>
    <row r="48" spans="1:26" s="12" customFormat="1" ht="34.5" customHeight="1">
      <c r="A48" s="90" t="s">
        <v>168</v>
      </c>
      <c r="B48" s="113" t="s">
        <v>215</v>
      </c>
      <c r="C48" s="113">
        <v>2020</v>
      </c>
      <c r="D48" s="113">
        <v>2026</v>
      </c>
      <c r="E48" s="88" t="s">
        <v>22</v>
      </c>
      <c r="F48" s="63" t="s">
        <v>11</v>
      </c>
      <c r="G48" s="67">
        <f t="shared" si="27"/>
        <v>139922968</v>
      </c>
      <c r="H48" s="67">
        <f t="shared" ref="H48:M48" si="34">H49+H50</f>
        <v>5839470</v>
      </c>
      <c r="I48" s="67">
        <f t="shared" si="34"/>
        <v>16979382</v>
      </c>
      <c r="J48" s="67">
        <f t="shared" si="34"/>
        <v>17787924</v>
      </c>
      <c r="K48" s="67">
        <f t="shared" si="34"/>
        <v>17699424</v>
      </c>
      <c r="L48" s="67">
        <f t="shared" si="34"/>
        <v>33599412</v>
      </c>
      <c r="M48" s="67">
        <f t="shared" si="34"/>
        <v>24008678</v>
      </c>
      <c r="N48" s="67">
        <f t="shared" ref="N48" si="35">N49+N50</f>
        <v>24008678</v>
      </c>
      <c r="O48" s="124"/>
      <c r="P48" s="56" t="s">
        <v>178</v>
      </c>
      <c r="Q48" s="48" t="s">
        <v>13</v>
      </c>
      <c r="R48" s="48" t="s">
        <v>9</v>
      </c>
      <c r="S48" s="48">
        <v>100</v>
      </c>
      <c r="T48" s="48">
        <v>100</v>
      </c>
      <c r="U48" s="48">
        <v>100</v>
      </c>
      <c r="V48" s="48">
        <v>100</v>
      </c>
      <c r="W48" s="48" t="s">
        <v>9</v>
      </c>
      <c r="X48" s="48" t="s">
        <v>9</v>
      </c>
      <c r="Y48" s="48" t="s">
        <v>9</v>
      </c>
      <c r="Z48" s="54"/>
    </row>
    <row r="49" spans="1:26" s="12" customFormat="1" ht="34.5" customHeight="1">
      <c r="A49" s="90"/>
      <c r="B49" s="113"/>
      <c r="C49" s="113"/>
      <c r="D49" s="113"/>
      <c r="E49" s="89"/>
      <c r="F49" s="63" t="s">
        <v>121</v>
      </c>
      <c r="G49" s="67">
        <f t="shared" si="27"/>
        <v>0</v>
      </c>
      <c r="H49" s="67"/>
      <c r="I49" s="67"/>
      <c r="J49" s="67"/>
      <c r="K49" s="67"/>
      <c r="L49" s="67"/>
      <c r="M49" s="67"/>
      <c r="N49" s="67"/>
      <c r="O49" s="124"/>
      <c r="P49" s="110" t="s">
        <v>216</v>
      </c>
      <c r="Q49" s="86" t="s">
        <v>13</v>
      </c>
      <c r="R49" s="96" t="s">
        <v>9</v>
      </c>
      <c r="S49" s="96" t="s">
        <v>9</v>
      </c>
      <c r="T49" s="96" t="s">
        <v>9</v>
      </c>
      <c r="U49" s="96" t="s">
        <v>9</v>
      </c>
      <c r="V49" s="96" t="s">
        <v>9</v>
      </c>
      <c r="W49" s="96">
        <v>100</v>
      </c>
      <c r="X49" s="96">
        <v>100</v>
      </c>
      <c r="Y49" s="86">
        <v>100</v>
      </c>
      <c r="Z49" s="54"/>
    </row>
    <row r="50" spans="1:26" s="12" customFormat="1" ht="120" customHeight="1">
      <c r="A50" s="90"/>
      <c r="B50" s="113"/>
      <c r="C50" s="113"/>
      <c r="D50" s="113"/>
      <c r="E50" s="91"/>
      <c r="F50" s="63" t="s">
        <v>122</v>
      </c>
      <c r="G50" s="67">
        <f t="shared" si="27"/>
        <v>139922968</v>
      </c>
      <c r="H50" s="35">
        <v>5839470</v>
      </c>
      <c r="I50" s="35">
        <v>16979382</v>
      </c>
      <c r="J50" s="36">
        <v>17787924</v>
      </c>
      <c r="K50" s="67">
        <v>17699424</v>
      </c>
      <c r="L50" s="67">
        <v>33599412</v>
      </c>
      <c r="M50" s="67">
        <v>24008678</v>
      </c>
      <c r="N50" s="67">
        <v>24008678</v>
      </c>
      <c r="O50" s="124"/>
      <c r="P50" s="110"/>
      <c r="Q50" s="87"/>
      <c r="R50" s="96"/>
      <c r="S50" s="96"/>
      <c r="T50" s="96"/>
      <c r="U50" s="96"/>
      <c r="V50" s="96"/>
      <c r="W50" s="96"/>
      <c r="X50" s="96"/>
      <c r="Y50" s="87"/>
      <c r="Z50" s="54"/>
    </row>
    <row r="51" spans="1:26" s="12" customFormat="1" ht="52.5" customHeight="1">
      <c r="A51" s="90" t="s">
        <v>225</v>
      </c>
      <c r="B51" s="88" t="s">
        <v>224</v>
      </c>
      <c r="C51" s="88">
        <v>2024</v>
      </c>
      <c r="D51" s="88">
        <v>2026</v>
      </c>
      <c r="E51" s="88" t="s">
        <v>22</v>
      </c>
      <c r="F51" s="63" t="s">
        <v>11</v>
      </c>
      <c r="G51" s="67">
        <f t="shared" ref="G51:G53" si="36">SUM(H51:N51)</f>
        <v>209930</v>
      </c>
      <c r="H51" s="67">
        <f t="shared" ref="H51:N51" si="37">H52+H53</f>
        <v>0</v>
      </c>
      <c r="I51" s="67">
        <f t="shared" si="37"/>
        <v>0</v>
      </c>
      <c r="J51" s="67">
        <f t="shared" si="37"/>
        <v>0</v>
      </c>
      <c r="K51" s="67">
        <f t="shared" si="37"/>
        <v>0</v>
      </c>
      <c r="L51" s="67">
        <f t="shared" si="37"/>
        <v>209930</v>
      </c>
      <c r="M51" s="67">
        <f t="shared" si="37"/>
        <v>0</v>
      </c>
      <c r="N51" s="67">
        <f t="shared" si="37"/>
        <v>0</v>
      </c>
      <c r="O51" s="124"/>
      <c r="P51" s="92" t="s">
        <v>226</v>
      </c>
      <c r="Q51" s="86" t="s">
        <v>13</v>
      </c>
      <c r="R51" s="96" t="s">
        <v>9</v>
      </c>
      <c r="S51" s="96" t="s">
        <v>9</v>
      </c>
      <c r="T51" s="96" t="s">
        <v>9</v>
      </c>
      <c r="U51" s="96" t="s">
        <v>9</v>
      </c>
      <c r="V51" s="96" t="s">
        <v>9</v>
      </c>
      <c r="W51" s="96">
        <v>100</v>
      </c>
      <c r="X51" s="96" t="s">
        <v>9</v>
      </c>
      <c r="Y51" s="86" t="s">
        <v>9</v>
      </c>
      <c r="Z51" s="54"/>
    </row>
    <row r="52" spans="1:26" s="12" customFormat="1" ht="34.5" customHeight="1">
      <c r="A52" s="90"/>
      <c r="B52" s="89"/>
      <c r="C52" s="89"/>
      <c r="D52" s="89"/>
      <c r="E52" s="89"/>
      <c r="F52" s="63" t="s">
        <v>121</v>
      </c>
      <c r="G52" s="67">
        <f t="shared" si="36"/>
        <v>0</v>
      </c>
      <c r="H52" s="67"/>
      <c r="I52" s="67"/>
      <c r="J52" s="67"/>
      <c r="K52" s="67"/>
      <c r="L52" s="67"/>
      <c r="M52" s="67"/>
      <c r="N52" s="67"/>
      <c r="O52" s="124"/>
      <c r="P52" s="93"/>
      <c r="Q52" s="95"/>
      <c r="R52" s="96"/>
      <c r="S52" s="96"/>
      <c r="T52" s="96"/>
      <c r="U52" s="96"/>
      <c r="V52" s="96"/>
      <c r="W52" s="96"/>
      <c r="X52" s="96"/>
      <c r="Y52" s="95"/>
      <c r="Z52" s="54"/>
    </row>
    <row r="53" spans="1:26" s="12" customFormat="1" ht="78.75" customHeight="1">
      <c r="A53" s="90"/>
      <c r="B53" s="89"/>
      <c r="C53" s="89"/>
      <c r="D53" s="89"/>
      <c r="E53" s="91"/>
      <c r="F53" s="63" t="s">
        <v>122</v>
      </c>
      <c r="G53" s="67">
        <f t="shared" si="36"/>
        <v>209930</v>
      </c>
      <c r="H53" s="67"/>
      <c r="I53" s="67"/>
      <c r="J53" s="67"/>
      <c r="K53" s="67"/>
      <c r="L53" s="67">
        <v>209930</v>
      </c>
      <c r="M53" s="67"/>
      <c r="N53" s="67"/>
      <c r="O53" s="124"/>
      <c r="P53" s="94"/>
      <c r="Q53" s="87"/>
      <c r="R53" s="96"/>
      <c r="S53" s="96"/>
      <c r="T53" s="96"/>
      <c r="U53" s="96"/>
      <c r="V53" s="96"/>
      <c r="W53" s="96"/>
      <c r="X53" s="96"/>
      <c r="Y53" s="87"/>
      <c r="Z53" s="54"/>
    </row>
    <row r="54" spans="1:26" ht="36.75" customHeight="1">
      <c r="A54" s="106" t="s">
        <v>18</v>
      </c>
      <c r="B54" s="113" t="s">
        <v>128</v>
      </c>
      <c r="C54" s="88">
        <v>2020</v>
      </c>
      <c r="D54" s="113">
        <v>2026</v>
      </c>
      <c r="E54" s="91" t="s">
        <v>22</v>
      </c>
      <c r="F54" s="63" t="s">
        <v>11</v>
      </c>
      <c r="G54" s="67">
        <f t="shared" si="27"/>
        <v>245725014.22999996</v>
      </c>
      <c r="H54" s="67">
        <f t="shared" ref="H54:M54" si="38">H55+H56</f>
        <v>28898874.370000001</v>
      </c>
      <c r="I54" s="67">
        <f t="shared" si="38"/>
        <v>25127293.34</v>
      </c>
      <c r="J54" s="67">
        <f t="shared" si="38"/>
        <v>36881693.140000001</v>
      </c>
      <c r="K54" s="67">
        <f t="shared" si="38"/>
        <v>44389674.420000002</v>
      </c>
      <c r="L54" s="67">
        <f t="shared" si="38"/>
        <v>59609242.399999999</v>
      </c>
      <c r="M54" s="67">
        <f t="shared" si="38"/>
        <v>36888362.920000002</v>
      </c>
      <c r="N54" s="67">
        <f t="shared" ref="N54" si="39">N55+N56</f>
        <v>13929873.640000001</v>
      </c>
      <c r="O54" s="124"/>
      <c r="P54" s="80" t="s">
        <v>9</v>
      </c>
      <c r="Q54" s="80" t="s">
        <v>9</v>
      </c>
      <c r="R54" s="80" t="s">
        <v>9</v>
      </c>
      <c r="S54" s="80" t="s">
        <v>9</v>
      </c>
      <c r="T54" s="80" t="s">
        <v>9</v>
      </c>
      <c r="U54" s="80" t="s">
        <v>9</v>
      </c>
      <c r="V54" s="80" t="s">
        <v>9</v>
      </c>
      <c r="W54" s="80" t="s">
        <v>9</v>
      </c>
      <c r="X54" s="80" t="s">
        <v>9</v>
      </c>
      <c r="Y54" s="86" t="s">
        <v>9</v>
      </c>
      <c r="Z54" s="54">
        <v>100</v>
      </c>
    </row>
    <row r="55" spans="1:26" ht="29.25" customHeight="1">
      <c r="A55" s="107"/>
      <c r="B55" s="113"/>
      <c r="C55" s="89"/>
      <c r="D55" s="113"/>
      <c r="E55" s="113"/>
      <c r="F55" s="63" t="s">
        <v>121</v>
      </c>
      <c r="G55" s="67">
        <f t="shared" ref="G55:M56" si="40">G58</f>
        <v>111174124</v>
      </c>
      <c r="H55" s="67">
        <f t="shared" si="40"/>
        <v>10038890.460000001</v>
      </c>
      <c r="I55" s="67">
        <f t="shared" si="40"/>
        <v>8159541.3399999999</v>
      </c>
      <c r="J55" s="67">
        <f t="shared" si="40"/>
        <v>15861967.279999999</v>
      </c>
      <c r="K55" s="67">
        <f t="shared" si="40"/>
        <v>18918822.559999999</v>
      </c>
      <c r="L55" s="67">
        <f t="shared" si="40"/>
        <v>32647769.599999998</v>
      </c>
      <c r="M55" s="67">
        <f t="shared" si="40"/>
        <v>13037159.120000001</v>
      </c>
      <c r="N55" s="67">
        <f t="shared" ref="N55" si="41">N58</f>
        <v>13929873.640000001</v>
      </c>
      <c r="O55" s="124"/>
      <c r="P55" s="81"/>
      <c r="Q55" s="81"/>
      <c r="R55" s="81"/>
      <c r="S55" s="81"/>
      <c r="T55" s="81"/>
      <c r="U55" s="81"/>
      <c r="V55" s="81"/>
      <c r="W55" s="81"/>
      <c r="X55" s="81"/>
      <c r="Y55" s="95"/>
      <c r="Z55" s="54">
        <v>1325</v>
      </c>
    </row>
    <row r="56" spans="1:26" ht="23.25" customHeight="1">
      <c r="A56" s="107"/>
      <c r="B56" s="113"/>
      <c r="C56" s="89"/>
      <c r="D56" s="113"/>
      <c r="E56" s="113"/>
      <c r="F56" s="63" t="s">
        <v>122</v>
      </c>
      <c r="G56" s="67">
        <f>G59</f>
        <v>133130990.22999999</v>
      </c>
      <c r="H56" s="67">
        <f t="shared" si="40"/>
        <v>18859983.91</v>
      </c>
      <c r="I56" s="67">
        <f t="shared" si="40"/>
        <v>16967752</v>
      </c>
      <c r="J56" s="67">
        <f t="shared" si="40"/>
        <v>21019725.859999999</v>
      </c>
      <c r="K56" s="67">
        <f t="shared" si="40"/>
        <v>25470851.859999999</v>
      </c>
      <c r="L56" s="67">
        <f t="shared" si="40"/>
        <v>26961472.800000001</v>
      </c>
      <c r="M56" s="67">
        <f t="shared" si="40"/>
        <v>23851203.800000001</v>
      </c>
      <c r="N56" s="67">
        <f t="shared" ref="N56" si="42">N59</f>
        <v>0</v>
      </c>
      <c r="O56" s="124"/>
      <c r="P56" s="82"/>
      <c r="Q56" s="82"/>
      <c r="R56" s="82"/>
      <c r="S56" s="82"/>
      <c r="T56" s="82"/>
      <c r="U56" s="82"/>
      <c r="V56" s="82"/>
      <c r="W56" s="82"/>
      <c r="X56" s="82"/>
      <c r="Y56" s="87"/>
      <c r="Z56" s="54">
        <v>44.2</v>
      </c>
    </row>
    <row r="57" spans="1:26" ht="27" customHeight="1">
      <c r="A57" s="106" t="s">
        <v>19</v>
      </c>
      <c r="B57" s="113" t="s">
        <v>100</v>
      </c>
      <c r="C57" s="88">
        <v>2020</v>
      </c>
      <c r="D57" s="113">
        <v>2026</v>
      </c>
      <c r="E57" s="91" t="s">
        <v>22</v>
      </c>
      <c r="F57" s="63" t="s">
        <v>11</v>
      </c>
      <c r="G57" s="67">
        <f>G60+G63</f>
        <v>244305114.22999996</v>
      </c>
      <c r="H57" s="67">
        <f t="shared" ref="H57:M57" si="43">H58+H59</f>
        <v>28898874.370000001</v>
      </c>
      <c r="I57" s="67">
        <f t="shared" si="43"/>
        <v>25127293.34</v>
      </c>
      <c r="J57" s="67">
        <f t="shared" si="43"/>
        <v>36881693.140000001</v>
      </c>
      <c r="K57" s="67">
        <f t="shared" si="43"/>
        <v>44389674.420000002</v>
      </c>
      <c r="L57" s="67">
        <f t="shared" si="43"/>
        <v>59609242.399999999</v>
      </c>
      <c r="M57" s="67">
        <f t="shared" si="43"/>
        <v>36888362.920000002</v>
      </c>
      <c r="N57" s="67">
        <f t="shared" ref="N57" si="44">N58+N59</f>
        <v>13929873.640000001</v>
      </c>
      <c r="O57" s="124"/>
      <c r="P57" s="80" t="s">
        <v>9</v>
      </c>
      <c r="Q57" s="80" t="s">
        <v>9</v>
      </c>
      <c r="R57" s="80" t="s">
        <v>9</v>
      </c>
      <c r="S57" s="80" t="s">
        <v>9</v>
      </c>
      <c r="T57" s="80" t="s">
        <v>9</v>
      </c>
      <c r="U57" s="80" t="s">
        <v>9</v>
      </c>
      <c r="V57" s="80" t="s">
        <v>9</v>
      </c>
      <c r="W57" s="80" t="s">
        <v>9</v>
      </c>
      <c r="X57" s="80" t="s">
        <v>9</v>
      </c>
      <c r="Y57" s="86" t="s">
        <v>9</v>
      </c>
      <c r="Z57" s="54">
        <v>100</v>
      </c>
    </row>
    <row r="58" spans="1:26" ht="31.5" customHeight="1">
      <c r="A58" s="107"/>
      <c r="B58" s="113"/>
      <c r="C58" s="89"/>
      <c r="D58" s="113"/>
      <c r="E58" s="113"/>
      <c r="F58" s="63" t="s">
        <v>121</v>
      </c>
      <c r="G58" s="67">
        <f>G61+G64</f>
        <v>111174124</v>
      </c>
      <c r="H58" s="67">
        <f t="shared" ref="H58:M58" si="45">H61+H64</f>
        <v>10038890.460000001</v>
      </c>
      <c r="I58" s="67">
        <f t="shared" si="45"/>
        <v>8159541.3399999999</v>
      </c>
      <c r="J58" s="67">
        <f>J61+J64+J67</f>
        <v>15861967.279999999</v>
      </c>
      <c r="K58" s="67">
        <f t="shared" si="45"/>
        <v>18918822.559999999</v>
      </c>
      <c r="L58" s="67">
        <f t="shared" si="45"/>
        <v>32647769.599999998</v>
      </c>
      <c r="M58" s="67">
        <f t="shared" si="45"/>
        <v>13037159.120000001</v>
      </c>
      <c r="N58" s="67">
        <f t="shared" ref="N58" si="46">N61+N64</f>
        <v>13929873.640000001</v>
      </c>
      <c r="O58" s="124"/>
      <c r="P58" s="81"/>
      <c r="Q58" s="81"/>
      <c r="R58" s="81"/>
      <c r="S58" s="81"/>
      <c r="T58" s="81"/>
      <c r="U58" s="81"/>
      <c r="V58" s="81"/>
      <c r="W58" s="81"/>
      <c r="X58" s="81"/>
      <c r="Y58" s="95"/>
      <c r="Z58" s="54">
        <v>100</v>
      </c>
    </row>
    <row r="59" spans="1:26" ht="28.5" customHeight="1">
      <c r="A59" s="107"/>
      <c r="B59" s="113"/>
      <c r="C59" s="89"/>
      <c r="D59" s="113"/>
      <c r="E59" s="113"/>
      <c r="F59" s="63" t="s">
        <v>122</v>
      </c>
      <c r="G59" s="67">
        <f>G62</f>
        <v>133130990.22999999</v>
      </c>
      <c r="H59" s="67">
        <f t="shared" ref="H59:M59" si="47">H62</f>
        <v>18859983.91</v>
      </c>
      <c r="I59" s="67">
        <f t="shared" si="47"/>
        <v>16967752</v>
      </c>
      <c r="J59" s="67">
        <f>J62+J65+J68</f>
        <v>21019725.859999999</v>
      </c>
      <c r="K59" s="67">
        <f t="shared" si="47"/>
        <v>25470851.859999999</v>
      </c>
      <c r="L59" s="67">
        <f t="shared" si="47"/>
        <v>26961472.800000001</v>
      </c>
      <c r="M59" s="67">
        <f t="shared" si="47"/>
        <v>23851203.800000001</v>
      </c>
      <c r="N59" s="67">
        <f t="shared" ref="N59" si="48">N62</f>
        <v>0</v>
      </c>
      <c r="O59" s="124"/>
      <c r="P59" s="82"/>
      <c r="Q59" s="82"/>
      <c r="R59" s="82"/>
      <c r="S59" s="82"/>
      <c r="T59" s="82"/>
      <c r="U59" s="82"/>
      <c r="V59" s="82"/>
      <c r="W59" s="82"/>
      <c r="X59" s="82"/>
      <c r="Y59" s="87"/>
      <c r="Z59" s="54">
        <v>70.3</v>
      </c>
    </row>
    <row r="60" spans="1:26" ht="118.5" customHeight="1">
      <c r="A60" s="106" t="s">
        <v>20</v>
      </c>
      <c r="B60" s="113" t="s">
        <v>101</v>
      </c>
      <c r="C60" s="88">
        <v>2020</v>
      </c>
      <c r="D60" s="113">
        <v>2026</v>
      </c>
      <c r="E60" s="91" t="s">
        <v>22</v>
      </c>
      <c r="F60" s="63" t="s">
        <v>11</v>
      </c>
      <c r="G60" s="67">
        <f>SUM(H60:N60)</f>
        <v>244305114.22999996</v>
      </c>
      <c r="H60" s="67">
        <f t="shared" ref="H60:M60" si="49">H61+H62</f>
        <v>28898874.370000001</v>
      </c>
      <c r="I60" s="67">
        <f>I61+I62</f>
        <v>25127293.34</v>
      </c>
      <c r="J60" s="67">
        <f t="shared" si="49"/>
        <v>35461793.140000001</v>
      </c>
      <c r="K60" s="67">
        <f t="shared" si="49"/>
        <v>44389674.420000002</v>
      </c>
      <c r="L60" s="67">
        <f t="shared" si="49"/>
        <v>59609242.399999999</v>
      </c>
      <c r="M60" s="67">
        <f t="shared" si="49"/>
        <v>36888362.920000002</v>
      </c>
      <c r="N60" s="67">
        <f t="shared" ref="N60" si="50">N61+N62</f>
        <v>13929873.640000001</v>
      </c>
      <c r="O60" s="124"/>
      <c r="P60" s="63" t="s">
        <v>153</v>
      </c>
      <c r="Q60" s="48" t="s">
        <v>13</v>
      </c>
      <c r="R60" s="48" t="s">
        <v>9</v>
      </c>
      <c r="S60" s="48">
        <v>100</v>
      </c>
      <c r="T60" s="48">
        <v>100</v>
      </c>
      <c r="U60" s="48">
        <v>100</v>
      </c>
      <c r="V60" s="48">
        <v>100</v>
      </c>
      <c r="W60" s="48">
        <v>100</v>
      </c>
      <c r="X60" s="48">
        <v>100</v>
      </c>
      <c r="Y60" s="48">
        <v>100</v>
      </c>
      <c r="Z60" s="54">
        <v>15</v>
      </c>
    </row>
    <row r="61" spans="1:26" ht="31.5" customHeight="1">
      <c r="A61" s="107"/>
      <c r="B61" s="113"/>
      <c r="C61" s="89"/>
      <c r="D61" s="113"/>
      <c r="E61" s="113"/>
      <c r="F61" s="63" t="s">
        <v>121</v>
      </c>
      <c r="G61" s="67">
        <f>SUM(H61:N61)</f>
        <v>111174124</v>
      </c>
      <c r="H61" s="67">
        <v>10038890.460000001</v>
      </c>
      <c r="I61" s="37">
        <v>8159541.3399999999</v>
      </c>
      <c r="J61" s="67">
        <v>14442067.279999999</v>
      </c>
      <c r="K61" s="67">
        <v>18918822.559999999</v>
      </c>
      <c r="L61" s="67">
        <v>32647769.599999998</v>
      </c>
      <c r="M61" s="67">
        <v>13037159.120000001</v>
      </c>
      <c r="N61" s="67">
        <v>13929873.640000001</v>
      </c>
      <c r="O61" s="124"/>
      <c r="P61" s="63" t="s">
        <v>35</v>
      </c>
      <c r="Q61" s="48" t="s">
        <v>33</v>
      </c>
      <c r="R61" s="48" t="s">
        <v>9</v>
      </c>
      <c r="S61" s="32">
        <v>2700</v>
      </c>
      <c r="T61" s="32">
        <v>2705</v>
      </c>
      <c r="U61" s="32">
        <v>2710</v>
      </c>
      <c r="V61" s="32">
        <v>2715</v>
      </c>
      <c r="W61" s="32">
        <v>2720</v>
      </c>
      <c r="X61" s="32">
        <v>2725</v>
      </c>
      <c r="Y61" s="48">
        <v>2725</v>
      </c>
      <c r="Z61" s="54">
        <v>100</v>
      </c>
    </row>
    <row r="62" spans="1:26" ht="64.5" customHeight="1">
      <c r="A62" s="107"/>
      <c r="B62" s="113"/>
      <c r="C62" s="89"/>
      <c r="D62" s="113"/>
      <c r="E62" s="113"/>
      <c r="F62" s="63" t="s">
        <v>122</v>
      </c>
      <c r="G62" s="67">
        <f>SUM(H62:N62)</f>
        <v>133130990.22999999</v>
      </c>
      <c r="H62" s="67">
        <v>18859983.91</v>
      </c>
      <c r="I62" s="67">
        <v>16967752</v>
      </c>
      <c r="J62" s="67">
        <v>21019725.859999999</v>
      </c>
      <c r="K62" s="67">
        <v>25470851.859999999</v>
      </c>
      <c r="L62" s="67">
        <v>26961472.800000001</v>
      </c>
      <c r="M62" s="67">
        <v>23851203.800000001</v>
      </c>
      <c r="N62" s="67">
        <v>0</v>
      </c>
      <c r="O62" s="124"/>
      <c r="P62" s="60" t="s">
        <v>41</v>
      </c>
      <c r="Q62" s="48" t="s">
        <v>13</v>
      </c>
      <c r="R62" s="55" t="s">
        <v>9</v>
      </c>
      <c r="S62" s="55">
        <v>100</v>
      </c>
      <c r="T62" s="55">
        <v>100</v>
      </c>
      <c r="U62" s="55">
        <v>100</v>
      </c>
      <c r="V62" s="55">
        <v>100</v>
      </c>
      <c r="W62" s="55">
        <v>100</v>
      </c>
      <c r="X62" s="55">
        <v>100</v>
      </c>
      <c r="Y62" s="48">
        <v>100</v>
      </c>
      <c r="Z62" s="54">
        <v>100</v>
      </c>
    </row>
    <row r="63" spans="1:26" ht="33.75" hidden="1" customHeight="1">
      <c r="A63" s="106" t="s">
        <v>93</v>
      </c>
      <c r="B63" s="113" t="s">
        <v>196</v>
      </c>
      <c r="C63" s="88">
        <v>2020</v>
      </c>
      <c r="D63" s="113">
        <v>2026</v>
      </c>
      <c r="E63" s="91" t="s">
        <v>22</v>
      </c>
      <c r="F63" s="63" t="s">
        <v>11</v>
      </c>
      <c r="G63" s="67">
        <f t="shared" ref="G63:G65" si="51">SUM(H63:M63)</f>
        <v>0</v>
      </c>
      <c r="H63" s="67">
        <f t="shared" ref="H63:M63" si="52">H64+H65</f>
        <v>0</v>
      </c>
      <c r="I63" s="67">
        <f t="shared" si="52"/>
        <v>0</v>
      </c>
      <c r="J63" s="67">
        <f t="shared" si="52"/>
        <v>0</v>
      </c>
      <c r="K63" s="67">
        <f t="shared" si="52"/>
        <v>0</v>
      </c>
      <c r="L63" s="67">
        <f t="shared" si="52"/>
        <v>0</v>
      </c>
      <c r="M63" s="67">
        <f t="shared" si="52"/>
        <v>0</v>
      </c>
      <c r="N63" s="67">
        <f t="shared" ref="N63" si="53">N64+N65</f>
        <v>0</v>
      </c>
      <c r="O63" s="124"/>
      <c r="P63" s="63" t="s">
        <v>89</v>
      </c>
      <c r="Q63" s="54" t="s">
        <v>13</v>
      </c>
      <c r="R63" s="54" t="s">
        <v>9</v>
      </c>
      <c r="S63" s="54">
        <v>100</v>
      </c>
      <c r="T63" s="54">
        <v>100</v>
      </c>
      <c r="U63" s="54">
        <v>100</v>
      </c>
      <c r="V63" s="54">
        <v>100</v>
      </c>
      <c r="W63" s="54">
        <v>100</v>
      </c>
      <c r="X63" s="54">
        <v>100</v>
      </c>
      <c r="Y63" s="54">
        <v>15</v>
      </c>
      <c r="Z63" s="54">
        <v>15</v>
      </c>
    </row>
    <row r="64" spans="1:26" ht="35.25" hidden="1" customHeight="1">
      <c r="A64" s="107"/>
      <c r="B64" s="113"/>
      <c r="C64" s="89"/>
      <c r="D64" s="113"/>
      <c r="E64" s="113"/>
      <c r="F64" s="63" t="s">
        <v>121</v>
      </c>
      <c r="G64" s="67">
        <f t="shared" si="51"/>
        <v>0</v>
      </c>
      <c r="H64" s="67"/>
      <c r="I64" s="67"/>
      <c r="J64" s="67"/>
      <c r="K64" s="67"/>
      <c r="L64" s="67"/>
      <c r="M64" s="67"/>
      <c r="N64" s="67"/>
      <c r="O64" s="124"/>
      <c r="P64" s="63" t="s">
        <v>35</v>
      </c>
      <c r="Q64" s="54" t="s">
        <v>33</v>
      </c>
      <c r="R64" s="54" t="s">
        <v>9</v>
      </c>
      <c r="S64" s="69">
        <v>2700</v>
      </c>
      <c r="T64" s="69">
        <v>2705</v>
      </c>
      <c r="U64" s="69">
        <v>2710</v>
      </c>
      <c r="V64" s="69">
        <v>2715</v>
      </c>
      <c r="W64" s="69">
        <v>2720</v>
      </c>
      <c r="X64" s="69">
        <v>2725</v>
      </c>
      <c r="Y64" s="54">
        <v>100</v>
      </c>
      <c r="Z64" s="54">
        <v>100</v>
      </c>
    </row>
    <row r="65" spans="1:26" ht="34.5" hidden="1" customHeight="1">
      <c r="A65" s="107"/>
      <c r="B65" s="113"/>
      <c r="C65" s="89"/>
      <c r="D65" s="113"/>
      <c r="E65" s="113"/>
      <c r="F65" s="63" t="s">
        <v>122</v>
      </c>
      <c r="G65" s="67">
        <f t="shared" si="51"/>
        <v>0</v>
      </c>
      <c r="H65" s="67"/>
      <c r="I65" s="67"/>
      <c r="J65" s="67"/>
      <c r="K65" s="67"/>
      <c r="L65" s="67"/>
      <c r="M65" s="67"/>
      <c r="N65" s="67"/>
      <c r="O65" s="124"/>
      <c r="P65" s="60" t="s">
        <v>41</v>
      </c>
      <c r="Q65" s="54" t="s">
        <v>13</v>
      </c>
      <c r="R65" s="61" t="s">
        <v>9</v>
      </c>
      <c r="S65" s="61">
        <v>100</v>
      </c>
      <c r="T65" s="61">
        <v>100</v>
      </c>
      <c r="U65" s="61">
        <v>100</v>
      </c>
      <c r="V65" s="61">
        <v>100</v>
      </c>
      <c r="W65" s="61">
        <v>100</v>
      </c>
      <c r="X65" s="61">
        <v>100</v>
      </c>
      <c r="Y65" s="54">
        <v>100</v>
      </c>
      <c r="Z65" s="54">
        <v>100</v>
      </c>
    </row>
    <row r="66" spans="1:26" ht="51" customHeight="1">
      <c r="A66" s="107" t="s">
        <v>197</v>
      </c>
      <c r="B66" s="88" t="s">
        <v>209</v>
      </c>
      <c r="C66" s="46">
        <v>2022</v>
      </c>
      <c r="D66" s="88">
        <v>2026</v>
      </c>
      <c r="E66" s="88" t="s">
        <v>22</v>
      </c>
      <c r="F66" s="63" t="s">
        <v>11</v>
      </c>
      <c r="G66" s="67">
        <f>SUM(H66:N66)</f>
        <v>1419901</v>
      </c>
      <c r="H66" s="67">
        <f>H67+H68</f>
        <v>0</v>
      </c>
      <c r="I66" s="67">
        <f>I67+I68</f>
        <v>0</v>
      </c>
      <c r="J66" s="67">
        <f>J67+J68</f>
        <v>1419900</v>
      </c>
      <c r="K66" s="67">
        <f>K67+K68</f>
        <v>0</v>
      </c>
      <c r="L66" s="67">
        <f>L67+L68</f>
        <v>0</v>
      </c>
      <c r="M66" s="67">
        <v>0</v>
      </c>
      <c r="N66" s="67">
        <v>1</v>
      </c>
      <c r="O66" s="124"/>
      <c r="P66" s="161" t="s">
        <v>198</v>
      </c>
      <c r="Q66" s="86" t="s">
        <v>13</v>
      </c>
      <c r="R66" s="86" t="s">
        <v>9</v>
      </c>
      <c r="S66" s="86" t="s">
        <v>194</v>
      </c>
      <c r="T66" s="86" t="s">
        <v>194</v>
      </c>
      <c r="U66" s="86">
        <v>3.7</v>
      </c>
      <c r="V66" s="86">
        <v>0</v>
      </c>
      <c r="W66" s="86">
        <v>0</v>
      </c>
      <c r="X66" s="86">
        <v>0</v>
      </c>
      <c r="Y66" s="86">
        <v>0</v>
      </c>
      <c r="Z66" s="54"/>
    </row>
    <row r="67" spans="1:26" ht="33.75" customHeight="1">
      <c r="A67" s="107"/>
      <c r="B67" s="119"/>
      <c r="C67" s="46"/>
      <c r="D67" s="119"/>
      <c r="E67" s="119"/>
      <c r="F67" s="63" t="s">
        <v>121</v>
      </c>
      <c r="G67" s="67">
        <f>SUM(H67:O67)</f>
        <v>1419900</v>
      </c>
      <c r="H67" s="67"/>
      <c r="I67" s="67"/>
      <c r="J67" s="76">
        <v>1419900</v>
      </c>
      <c r="K67" s="67"/>
      <c r="L67" s="67"/>
      <c r="M67" s="67"/>
      <c r="N67" s="67"/>
      <c r="O67" s="124"/>
      <c r="P67" s="162"/>
      <c r="Q67" s="140"/>
      <c r="R67" s="140"/>
      <c r="S67" s="103"/>
      <c r="T67" s="103"/>
      <c r="U67" s="103"/>
      <c r="V67" s="103"/>
      <c r="W67" s="103"/>
      <c r="X67" s="103"/>
      <c r="Y67" s="95"/>
      <c r="Z67" s="54"/>
    </row>
    <row r="68" spans="1:26" ht="25.5" customHeight="1">
      <c r="A68" s="108"/>
      <c r="B68" s="120"/>
      <c r="C68" s="46"/>
      <c r="D68" s="120"/>
      <c r="E68" s="120"/>
      <c r="F68" s="63" t="s">
        <v>122</v>
      </c>
      <c r="G68" s="67">
        <f>SUM(H68:N68)</f>
        <v>0</v>
      </c>
      <c r="H68" s="67"/>
      <c r="I68" s="67"/>
      <c r="J68" s="67">
        <v>0</v>
      </c>
      <c r="K68" s="67">
        <v>0</v>
      </c>
      <c r="L68" s="67"/>
      <c r="M68" s="67"/>
      <c r="N68" s="67"/>
      <c r="O68" s="124"/>
      <c r="P68" s="163"/>
      <c r="Q68" s="179"/>
      <c r="R68" s="179"/>
      <c r="S68" s="104"/>
      <c r="T68" s="104"/>
      <c r="U68" s="104"/>
      <c r="V68" s="104"/>
      <c r="W68" s="104"/>
      <c r="X68" s="104"/>
      <c r="Y68" s="87"/>
      <c r="Z68" s="54"/>
    </row>
    <row r="69" spans="1:26" ht="33.75" customHeight="1">
      <c r="A69" s="106" t="s">
        <v>47</v>
      </c>
      <c r="B69" s="113" t="s">
        <v>102</v>
      </c>
      <c r="C69" s="88">
        <v>2020</v>
      </c>
      <c r="D69" s="113">
        <v>2026</v>
      </c>
      <c r="E69" s="91" t="s">
        <v>22</v>
      </c>
      <c r="F69" s="63" t="s">
        <v>11</v>
      </c>
      <c r="G69" s="67">
        <f>SUM(H69:N69)</f>
        <v>32576563.759999998</v>
      </c>
      <c r="H69" s="67">
        <f t="shared" ref="H69:M69" si="54">H70+H71</f>
        <v>1569378.87</v>
      </c>
      <c r="I69" s="67">
        <f t="shared" si="54"/>
        <v>7166437.5499999998</v>
      </c>
      <c r="J69" s="67">
        <f t="shared" si="54"/>
        <v>5980420.0099999998</v>
      </c>
      <c r="K69" s="67">
        <f t="shared" si="54"/>
        <v>7887175.2699999996</v>
      </c>
      <c r="L69" s="67">
        <f t="shared" si="54"/>
        <v>7431633.9199999999</v>
      </c>
      <c r="M69" s="67">
        <f t="shared" si="54"/>
        <v>1270759.07</v>
      </c>
      <c r="N69" s="67">
        <f t="shared" ref="N69" si="55">N70+N71</f>
        <v>1270759.07</v>
      </c>
      <c r="O69" s="124"/>
      <c r="P69" s="80" t="s">
        <v>9</v>
      </c>
      <c r="Q69" s="80" t="s">
        <v>9</v>
      </c>
      <c r="R69" s="80" t="s">
        <v>9</v>
      </c>
      <c r="S69" s="80" t="s">
        <v>9</v>
      </c>
      <c r="T69" s="80" t="s">
        <v>9</v>
      </c>
      <c r="U69" s="80" t="s">
        <v>9</v>
      </c>
      <c r="V69" s="80" t="s">
        <v>9</v>
      </c>
      <c r="W69" s="80" t="s">
        <v>9</v>
      </c>
      <c r="X69" s="80" t="s">
        <v>9</v>
      </c>
      <c r="Y69" s="80" t="s">
        <v>9</v>
      </c>
      <c r="Z69" s="61">
        <v>100</v>
      </c>
    </row>
    <row r="70" spans="1:26" ht="21.75" customHeight="1">
      <c r="A70" s="107"/>
      <c r="B70" s="113"/>
      <c r="C70" s="89"/>
      <c r="D70" s="113"/>
      <c r="E70" s="113"/>
      <c r="F70" s="63" t="s">
        <v>121</v>
      </c>
      <c r="G70" s="67">
        <f>G73</f>
        <v>11650505.76</v>
      </c>
      <c r="H70" s="67">
        <f t="shared" ref="H70:M71" si="56">H73</f>
        <v>1569378.87</v>
      </c>
      <c r="I70" s="67">
        <f t="shared" si="56"/>
        <v>1553091.55</v>
      </c>
      <c r="J70" s="67">
        <f t="shared" si="56"/>
        <v>1377516.01</v>
      </c>
      <c r="K70" s="67">
        <f t="shared" si="56"/>
        <v>2231431.27</v>
      </c>
      <c r="L70" s="67">
        <f t="shared" si="56"/>
        <v>2377569.92</v>
      </c>
      <c r="M70" s="67">
        <f t="shared" si="56"/>
        <v>1270759.07</v>
      </c>
      <c r="N70" s="67">
        <f t="shared" ref="N70" si="57">N73</f>
        <v>1270759.07</v>
      </c>
      <c r="O70" s="124"/>
      <c r="P70" s="81"/>
      <c r="Q70" s="81"/>
      <c r="R70" s="81"/>
      <c r="S70" s="81"/>
      <c r="T70" s="81"/>
      <c r="U70" s="81"/>
      <c r="V70" s="81"/>
      <c r="W70" s="81"/>
      <c r="X70" s="81"/>
      <c r="Y70" s="81"/>
      <c r="Z70" s="61">
        <v>100</v>
      </c>
    </row>
    <row r="71" spans="1:26" ht="32.25" customHeight="1">
      <c r="A71" s="107"/>
      <c r="B71" s="113"/>
      <c r="C71" s="89"/>
      <c r="D71" s="113"/>
      <c r="E71" s="113"/>
      <c r="F71" s="63" t="s">
        <v>122</v>
      </c>
      <c r="G71" s="67">
        <f>G74</f>
        <v>20926058</v>
      </c>
      <c r="H71" s="67">
        <f t="shared" si="56"/>
        <v>0</v>
      </c>
      <c r="I71" s="67">
        <f t="shared" si="56"/>
        <v>5613346</v>
      </c>
      <c r="J71" s="67">
        <f t="shared" si="56"/>
        <v>4602904</v>
      </c>
      <c r="K71" s="67">
        <f t="shared" si="56"/>
        <v>5655744</v>
      </c>
      <c r="L71" s="67">
        <f t="shared" si="56"/>
        <v>5054064</v>
      </c>
      <c r="M71" s="67">
        <f t="shared" si="56"/>
        <v>0</v>
      </c>
      <c r="N71" s="67">
        <f t="shared" ref="N71" si="58">N74</f>
        <v>0</v>
      </c>
      <c r="O71" s="124"/>
      <c r="P71" s="82"/>
      <c r="Q71" s="82"/>
      <c r="R71" s="82"/>
      <c r="S71" s="82"/>
      <c r="T71" s="82"/>
      <c r="U71" s="82"/>
      <c r="V71" s="82"/>
      <c r="W71" s="82"/>
      <c r="X71" s="82"/>
      <c r="Y71" s="82"/>
      <c r="Z71" s="61">
        <v>100</v>
      </c>
    </row>
    <row r="72" spans="1:26" ht="33" customHeight="1">
      <c r="A72" s="106" t="s">
        <v>49</v>
      </c>
      <c r="B72" s="118" t="s">
        <v>103</v>
      </c>
      <c r="C72" s="88">
        <v>2020</v>
      </c>
      <c r="D72" s="113">
        <v>2026</v>
      </c>
      <c r="E72" s="91" t="s">
        <v>22</v>
      </c>
      <c r="F72" s="63" t="s">
        <v>11</v>
      </c>
      <c r="G72" s="67">
        <f>SUM(H72:N72)</f>
        <v>32576563.759999998</v>
      </c>
      <c r="H72" s="67">
        <f t="shared" ref="H72:M72" si="59">H73+H74</f>
        <v>1569378.87</v>
      </c>
      <c r="I72" s="67">
        <f t="shared" si="59"/>
        <v>7166437.5499999998</v>
      </c>
      <c r="J72" s="67">
        <f t="shared" si="59"/>
        <v>5980420.0099999998</v>
      </c>
      <c r="K72" s="67">
        <f t="shared" si="59"/>
        <v>7887175.2699999996</v>
      </c>
      <c r="L72" s="67">
        <f t="shared" si="59"/>
        <v>7431633.9199999999</v>
      </c>
      <c r="M72" s="67">
        <f t="shared" si="59"/>
        <v>1270759.07</v>
      </c>
      <c r="N72" s="67">
        <f t="shared" ref="N72" si="60">N73+N74</f>
        <v>1270759.07</v>
      </c>
      <c r="O72" s="66"/>
      <c r="P72" s="80" t="s">
        <v>9</v>
      </c>
      <c r="Q72" s="80" t="s">
        <v>9</v>
      </c>
      <c r="R72" s="80" t="s">
        <v>9</v>
      </c>
      <c r="S72" s="80" t="s">
        <v>9</v>
      </c>
      <c r="T72" s="80" t="s">
        <v>9</v>
      </c>
      <c r="U72" s="80" t="s">
        <v>9</v>
      </c>
      <c r="V72" s="80" t="s">
        <v>9</v>
      </c>
      <c r="W72" s="80" t="s">
        <v>9</v>
      </c>
      <c r="X72" s="80" t="s">
        <v>9</v>
      </c>
      <c r="Y72" s="80" t="s">
        <v>9</v>
      </c>
      <c r="Z72" s="46"/>
    </row>
    <row r="73" spans="1:26" ht="25.5" customHeight="1">
      <c r="A73" s="107"/>
      <c r="B73" s="118"/>
      <c r="C73" s="89"/>
      <c r="D73" s="113"/>
      <c r="E73" s="113"/>
      <c r="F73" s="63" t="s">
        <v>121</v>
      </c>
      <c r="G73" s="67">
        <f>G76</f>
        <v>11650505.76</v>
      </c>
      <c r="H73" s="67">
        <f t="shared" ref="H73:M73" si="61">H76</f>
        <v>1569378.87</v>
      </c>
      <c r="I73" s="67">
        <f t="shared" si="61"/>
        <v>1553091.55</v>
      </c>
      <c r="J73" s="67">
        <f t="shared" si="61"/>
        <v>1377516.01</v>
      </c>
      <c r="K73" s="67">
        <f t="shared" si="61"/>
        <v>2231431.27</v>
      </c>
      <c r="L73" s="67">
        <f t="shared" si="61"/>
        <v>2377569.92</v>
      </c>
      <c r="M73" s="67">
        <f t="shared" si="61"/>
        <v>1270759.07</v>
      </c>
      <c r="N73" s="67">
        <f t="shared" ref="N73" si="62">N76</f>
        <v>1270759.07</v>
      </c>
      <c r="O73" s="66"/>
      <c r="P73" s="81"/>
      <c r="Q73" s="81"/>
      <c r="R73" s="81"/>
      <c r="S73" s="81"/>
      <c r="T73" s="81"/>
      <c r="U73" s="81"/>
      <c r="V73" s="81"/>
      <c r="W73" s="81"/>
      <c r="X73" s="81"/>
      <c r="Y73" s="81"/>
      <c r="Z73" s="46"/>
    </row>
    <row r="74" spans="1:26" ht="27" customHeight="1">
      <c r="A74" s="107"/>
      <c r="B74" s="118"/>
      <c r="C74" s="89"/>
      <c r="D74" s="113"/>
      <c r="E74" s="113"/>
      <c r="F74" s="63" t="s">
        <v>122</v>
      </c>
      <c r="G74" s="67">
        <f>G78</f>
        <v>20926058</v>
      </c>
      <c r="H74" s="67">
        <f t="shared" ref="H74:M74" si="63">H78</f>
        <v>0</v>
      </c>
      <c r="I74" s="67">
        <f t="shared" si="63"/>
        <v>5613346</v>
      </c>
      <c r="J74" s="67">
        <f t="shared" si="63"/>
        <v>4602904</v>
      </c>
      <c r="K74" s="67">
        <f t="shared" si="63"/>
        <v>5655744</v>
      </c>
      <c r="L74" s="67">
        <f t="shared" si="63"/>
        <v>5054064</v>
      </c>
      <c r="M74" s="67">
        <f t="shared" si="63"/>
        <v>0</v>
      </c>
      <c r="N74" s="67">
        <f t="shared" ref="N74" si="64">N78</f>
        <v>0</v>
      </c>
      <c r="O74" s="66"/>
      <c r="P74" s="82"/>
      <c r="Q74" s="82"/>
      <c r="R74" s="82"/>
      <c r="S74" s="82"/>
      <c r="T74" s="82"/>
      <c r="U74" s="82"/>
      <c r="V74" s="82"/>
      <c r="W74" s="82"/>
      <c r="X74" s="82"/>
      <c r="Y74" s="82"/>
      <c r="Z74" s="46"/>
    </row>
    <row r="75" spans="1:26" ht="25.5" customHeight="1">
      <c r="A75" s="90" t="s">
        <v>50</v>
      </c>
      <c r="B75" s="113" t="s">
        <v>181</v>
      </c>
      <c r="C75" s="88">
        <v>2020</v>
      </c>
      <c r="D75" s="113">
        <v>2026</v>
      </c>
      <c r="E75" s="91" t="s">
        <v>22</v>
      </c>
      <c r="F75" s="63" t="s">
        <v>11</v>
      </c>
      <c r="G75" s="67">
        <f>SUM(H75:N75)</f>
        <v>32576563.759999998</v>
      </c>
      <c r="H75" s="67">
        <f t="shared" ref="H75:M75" si="65">H76+H78</f>
        <v>1569378.87</v>
      </c>
      <c r="I75" s="67">
        <f t="shared" si="65"/>
        <v>7166437.5499999998</v>
      </c>
      <c r="J75" s="67">
        <f t="shared" si="65"/>
        <v>5980420.0099999998</v>
      </c>
      <c r="K75" s="67">
        <f t="shared" si="65"/>
        <v>7887175.2699999996</v>
      </c>
      <c r="L75" s="67">
        <f t="shared" si="65"/>
        <v>7431633.9199999999</v>
      </c>
      <c r="M75" s="67">
        <f t="shared" si="65"/>
        <v>1270759.07</v>
      </c>
      <c r="N75" s="67">
        <f t="shared" ref="N75" si="66">N76+N78</f>
        <v>1270759.07</v>
      </c>
      <c r="O75" s="66"/>
      <c r="P75" s="63"/>
      <c r="Q75" s="54"/>
      <c r="R75" s="69"/>
      <c r="S75" s="69"/>
      <c r="T75" s="69"/>
      <c r="U75" s="69"/>
      <c r="V75" s="69"/>
      <c r="W75" s="69"/>
      <c r="X75" s="69"/>
      <c r="Y75" s="69"/>
      <c r="Z75" s="46"/>
    </row>
    <row r="76" spans="1:26" ht="27" customHeight="1">
      <c r="A76" s="90"/>
      <c r="B76" s="113"/>
      <c r="C76" s="89"/>
      <c r="D76" s="113"/>
      <c r="E76" s="113"/>
      <c r="F76" s="92" t="s">
        <v>121</v>
      </c>
      <c r="G76" s="122">
        <f>SUM(H76:N76)</f>
        <v>11650505.76</v>
      </c>
      <c r="H76" s="122">
        <v>1569378.87</v>
      </c>
      <c r="I76" s="122">
        <v>1553091.55</v>
      </c>
      <c r="J76" s="122">
        <v>1377516.01</v>
      </c>
      <c r="K76" s="122">
        <v>2231431.27</v>
      </c>
      <c r="L76" s="122">
        <v>2377569.92</v>
      </c>
      <c r="M76" s="122">
        <v>1270759.07</v>
      </c>
      <c r="N76" s="122">
        <v>1270759.07</v>
      </c>
      <c r="O76" s="66"/>
      <c r="P76" s="63" t="s">
        <v>37</v>
      </c>
      <c r="Q76" s="54" t="s">
        <v>33</v>
      </c>
      <c r="R76" s="54" t="s">
        <v>9</v>
      </c>
      <c r="S76" s="54">
        <v>1500</v>
      </c>
      <c r="T76" s="54">
        <v>1660</v>
      </c>
      <c r="U76" s="54">
        <v>1699</v>
      </c>
      <c r="V76" s="54">
        <v>1662</v>
      </c>
      <c r="W76" s="54">
        <v>1663</v>
      </c>
      <c r="X76" s="54">
        <v>1664</v>
      </c>
      <c r="Y76" s="61">
        <v>1664</v>
      </c>
      <c r="Z76" s="46"/>
    </row>
    <row r="77" spans="1:26" ht="138" customHeight="1">
      <c r="A77" s="90"/>
      <c r="B77" s="113"/>
      <c r="C77" s="89"/>
      <c r="D77" s="113"/>
      <c r="E77" s="113"/>
      <c r="F77" s="94"/>
      <c r="G77" s="123"/>
      <c r="H77" s="123"/>
      <c r="I77" s="123"/>
      <c r="J77" s="123"/>
      <c r="K77" s="123"/>
      <c r="L77" s="123"/>
      <c r="M77" s="123"/>
      <c r="N77" s="123"/>
      <c r="O77" s="66"/>
      <c r="P77" s="63" t="s">
        <v>182</v>
      </c>
      <c r="Q77" s="54" t="s">
        <v>13</v>
      </c>
      <c r="R77" s="54" t="s">
        <v>9</v>
      </c>
      <c r="S77" s="54" t="s">
        <v>9</v>
      </c>
      <c r="T77" s="54">
        <v>0.6</v>
      </c>
      <c r="U77" s="54">
        <v>0.6</v>
      </c>
      <c r="V77" s="54">
        <v>0.62</v>
      </c>
      <c r="W77" s="54">
        <v>0.63</v>
      </c>
      <c r="X77" s="54">
        <v>0.64</v>
      </c>
      <c r="Y77" s="61">
        <v>0.64</v>
      </c>
      <c r="Z77" s="46"/>
    </row>
    <row r="78" spans="1:26" ht="27" customHeight="1">
      <c r="A78" s="90"/>
      <c r="B78" s="113"/>
      <c r="C78" s="89"/>
      <c r="D78" s="113"/>
      <c r="E78" s="113"/>
      <c r="F78" s="63" t="s">
        <v>122</v>
      </c>
      <c r="G78" s="67">
        <f>SUM(H78:N78)</f>
        <v>20926058</v>
      </c>
      <c r="H78" s="67">
        <v>0</v>
      </c>
      <c r="I78" s="67">
        <v>5613346</v>
      </c>
      <c r="J78" s="67">
        <v>4602904</v>
      </c>
      <c r="K78" s="67">
        <v>5655744</v>
      </c>
      <c r="L78" s="67">
        <v>5054064</v>
      </c>
      <c r="M78" s="67">
        <v>0</v>
      </c>
      <c r="N78" s="67">
        <v>0</v>
      </c>
      <c r="O78" s="66"/>
      <c r="P78" s="63" t="s">
        <v>38</v>
      </c>
      <c r="Q78" s="54" t="s">
        <v>13</v>
      </c>
      <c r="R78" s="54" t="s">
        <v>9</v>
      </c>
      <c r="S78" s="54">
        <v>41.6</v>
      </c>
      <c r="T78" s="54" t="s">
        <v>9</v>
      </c>
      <c r="U78" s="54" t="s">
        <v>9</v>
      </c>
      <c r="V78" s="54" t="s">
        <v>9</v>
      </c>
      <c r="W78" s="54" t="s">
        <v>9</v>
      </c>
      <c r="X78" s="54" t="s">
        <v>9</v>
      </c>
      <c r="Y78" s="61" t="s">
        <v>9</v>
      </c>
      <c r="Z78" s="46"/>
    </row>
    <row r="79" spans="1:26" ht="25.5" customHeight="1">
      <c r="A79" s="106" t="s">
        <v>69</v>
      </c>
      <c r="B79" s="113" t="s">
        <v>129</v>
      </c>
      <c r="C79" s="88">
        <v>2020</v>
      </c>
      <c r="D79" s="113">
        <v>2026</v>
      </c>
      <c r="E79" s="91" t="s">
        <v>22</v>
      </c>
      <c r="F79" s="63" t="s">
        <v>11</v>
      </c>
      <c r="G79" s="67">
        <f>SUM(H79:M79)</f>
        <v>176280151.12000003</v>
      </c>
      <c r="H79" s="67">
        <f t="shared" ref="H79:M79" si="67">H80+H81</f>
        <v>23717173.5</v>
      </c>
      <c r="I79" s="67">
        <f t="shared" si="67"/>
        <v>23909916.09</v>
      </c>
      <c r="J79" s="67">
        <f t="shared" si="67"/>
        <v>27908205.310000002</v>
      </c>
      <c r="K79" s="67">
        <f t="shared" si="67"/>
        <v>31400704.240000002</v>
      </c>
      <c r="L79" s="67">
        <f t="shared" si="67"/>
        <v>38690260.200000003</v>
      </c>
      <c r="M79" s="67">
        <f t="shared" si="67"/>
        <v>30653891.780000001</v>
      </c>
      <c r="N79" s="67">
        <f t="shared" ref="N79" si="68">N80+N81</f>
        <v>15386723.779999999</v>
      </c>
      <c r="O79" s="66"/>
      <c r="P79" s="80" t="s">
        <v>9</v>
      </c>
      <c r="Q79" s="80" t="s">
        <v>9</v>
      </c>
      <c r="R79" s="80" t="s">
        <v>9</v>
      </c>
      <c r="S79" s="80" t="s">
        <v>9</v>
      </c>
      <c r="T79" s="80" t="s">
        <v>9</v>
      </c>
      <c r="U79" s="80" t="s">
        <v>9</v>
      </c>
      <c r="V79" s="80" t="s">
        <v>9</v>
      </c>
      <c r="W79" s="80" t="s">
        <v>9</v>
      </c>
      <c r="X79" s="80" t="s">
        <v>9</v>
      </c>
      <c r="Y79" s="80" t="s">
        <v>9</v>
      </c>
      <c r="Z79" s="46"/>
    </row>
    <row r="80" spans="1:26" ht="25.5" customHeight="1">
      <c r="A80" s="107"/>
      <c r="B80" s="113"/>
      <c r="C80" s="89"/>
      <c r="D80" s="113"/>
      <c r="E80" s="113"/>
      <c r="F80" s="63" t="s">
        <v>121</v>
      </c>
      <c r="G80" s="67">
        <f t="shared" ref="G80:M81" si="69">G83</f>
        <v>88808676.120000005</v>
      </c>
      <c r="H80" s="67">
        <f t="shared" si="69"/>
        <v>10781897.5</v>
      </c>
      <c r="I80" s="67">
        <f t="shared" si="69"/>
        <v>10011625.09</v>
      </c>
      <c r="J80" s="67">
        <f t="shared" si="69"/>
        <v>12863229.310000001</v>
      </c>
      <c r="K80" s="67">
        <f t="shared" si="69"/>
        <v>16297822.24</v>
      </c>
      <c r="L80" s="67">
        <f t="shared" si="69"/>
        <v>23587378.199999999</v>
      </c>
      <c r="M80" s="67">
        <f t="shared" si="69"/>
        <v>15266723.779999999</v>
      </c>
      <c r="N80" s="67">
        <f t="shared" ref="N80" si="70">N83</f>
        <v>15386723.779999999</v>
      </c>
      <c r="O80" s="66"/>
      <c r="P80" s="81"/>
      <c r="Q80" s="81"/>
      <c r="R80" s="81"/>
      <c r="S80" s="81"/>
      <c r="T80" s="81"/>
      <c r="U80" s="81"/>
      <c r="V80" s="81"/>
      <c r="W80" s="81"/>
      <c r="X80" s="81"/>
      <c r="Y80" s="81"/>
      <c r="Z80" s="46"/>
    </row>
    <row r="81" spans="1:26" ht="30" customHeight="1">
      <c r="A81" s="107"/>
      <c r="B81" s="113"/>
      <c r="C81" s="89"/>
      <c r="D81" s="113"/>
      <c r="E81" s="113"/>
      <c r="F81" s="63" t="s">
        <v>122</v>
      </c>
      <c r="G81" s="67">
        <f t="shared" si="69"/>
        <v>87471475</v>
      </c>
      <c r="H81" s="67">
        <f t="shared" si="69"/>
        <v>12935276</v>
      </c>
      <c r="I81" s="67">
        <f t="shared" si="69"/>
        <v>13898291</v>
      </c>
      <c r="J81" s="67">
        <f t="shared" si="69"/>
        <v>15044976</v>
      </c>
      <c r="K81" s="67">
        <f t="shared" si="69"/>
        <v>15102882</v>
      </c>
      <c r="L81" s="67">
        <f t="shared" si="69"/>
        <v>15102882</v>
      </c>
      <c r="M81" s="67">
        <f t="shared" si="69"/>
        <v>15387168</v>
      </c>
      <c r="N81" s="67">
        <f t="shared" ref="N81" si="71">N84</f>
        <v>0</v>
      </c>
      <c r="O81" s="66"/>
      <c r="P81" s="82"/>
      <c r="Q81" s="82"/>
      <c r="R81" s="82"/>
      <c r="S81" s="82"/>
      <c r="T81" s="82"/>
      <c r="U81" s="82"/>
      <c r="V81" s="82"/>
      <c r="W81" s="82"/>
      <c r="X81" s="82"/>
      <c r="Y81" s="82"/>
      <c r="Z81" s="46"/>
    </row>
    <row r="82" spans="1:26" ht="25.5">
      <c r="A82" s="106" t="s">
        <v>70</v>
      </c>
      <c r="B82" s="118" t="s">
        <v>104</v>
      </c>
      <c r="C82" s="88">
        <v>2020</v>
      </c>
      <c r="D82" s="113">
        <v>2026</v>
      </c>
      <c r="E82" s="91" t="s">
        <v>22</v>
      </c>
      <c r="F82" s="63" t="s">
        <v>11</v>
      </c>
      <c r="G82" s="67">
        <f>SUM(H82:M82)</f>
        <v>176280151.12000003</v>
      </c>
      <c r="H82" s="67">
        <f t="shared" ref="H82:M82" si="72">H83+H84</f>
        <v>23717173.5</v>
      </c>
      <c r="I82" s="67">
        <f t="shared" si="72"/>
        <v>23909916.09</v>
      </c>
      <c r="J82" s="67">
        <f t="shared" si="72"/>
        <v>27908205.310000002</v>
      </c>
      <c r="K82" s="67">
        <f t="shared" si="72"/>
        <v>31400704.240000002</v>
      </c>
      <c r="L82" s="67">
        <f t="shared" si="72"/>
        <v>38690260.200000003</v>
      </c>
      <c r="M82" s="67">
        <f t="shared" si="72"/>
        <v>30653891.780000001</v>
      </c>
      <c r="N82" s="67">
        <f t="shared" ref="N82" si="73">N83+N84</f>
        <v>15386723.779999999</v>
      </c>
      <c r="O82" s="66"/>
      <c r="P82" s="80" t="s">
        <v>9</v>
      </c>
      <c r="Q82" s="80" t="s">
        <v>9</v>
      </c>
      <c r="R82" s="80" t="s">
        <v>9</v>
      </c>
      <c r="S82" s="80" t="s">
        <v>9</v>
      </c>
      <c r="T82" s="80" t="s">
        <v>9</v>
      </c>
      <c r="U82" s="80" t="s">
        <v>9</v>
      </c>
      <c r="V82" s="80" t="s">
        <v>9</v>
      </c>
      <c r="W82" s="80" t="s">
        <v>9</v>
      </c>
      <c r="X82" s="80" t="s">
        <v>9</v>
      </c>
      <c r="Y82" s="80" t="s">
        <v>9</v>
      </c>
      <c r="Z82" s="46"/>
    </row>
    <row r="83" spans="1:26" ht="33.75" customHeight="1">
      <c r="A83" s="107"/>
      <c r="B83" s="118"/>
      <c r="C83" s="89"/>
      <c r="D83" s="113"/>
      <c r="E83" s="113"/>
      <c r="F83" s="63" t="s">
        <v>121</v>
      </c>
      <c r="G83" s="67">
        <f t="shared" ref="G83:M84" si="74">G86</f>
        <v>88808676.120000005</v>
      </c>
      <c r="H83" s="67">
        <f>H86</f>
        <v>10781897.5</v>
      </c>
      <c r="I83" s="67">
        <f t="shared" si="74"/>
        <v>10011625.09</v>
      </c>
      <c r="J83" s="67">
        <f t="shared" si="74"/>
        <v>12863229.310000001</v>
      </c>
      <c r="K83" s="67">
        <f t="shared" si="74"/>
        <v>16297822.24</v>
      </c>
      <c r="L83" s="67">
        <f t="shared" si="74"/>
        <v>23587378.199999999</v>
      </c>
      <c r="M83" s="67">
        <f t="shared" si="74"/>
        <v>15266723.779999999</v>
      </c>
      <c r="N83" s="67">
        <f t="shared" ref="N83" si="75">N86</f>
        <v>15386723.779999999</v>
      </c>
      <c r="O83" s="66"/>
      <c r="P83" s="81"/>
      <c r="Q83" s="81"/>
      <c r="R83" s="81"/>
      <c r="S83" s="81"/>
      <c r="T83" s="81"/>
      <c r="U83" s="81"/>
      <c r="V83" s="81"/>
      <c r="W83" s="81"/>
      <c r="X83" s="81"/>
      <c r="Y83" s="81"/>
      <c r="Z83" s="46"/>
    </row>
    <row r="84" spans="1:26" ht="33.75" customHeight="1">
      <c r="A84" s="107"/>
      <c r="B84" s="118"/>
      <c r="C84" s="91"/>
      <c r="D84" s="113"/>
      <c r="E84" s="113"/>
      <c r="F84" s="63" t="s">
        <v>122</v>
      </c>
      <c r="G84" s="67">
        <f t="shared" si="74"/>
        <v>87471475</v>
      </c>
      <c r="H84" s="67">
        <f t="shared" si="74"/>
        <v>12935276</v>
      </c>
      <c r="I84" s="67">
        <f t="shared" si="74"/>
        <v>13898291</v>
      </c>
      <c r="J84" s="67">
        <f t="shared" si="74"/>
        <v>15044976</v>
      </c>
      <c r="K84" s="67">
        <f t="shared" si="74"/>
        <v>15102882</v>
      </c>
      <c r="L84" s="67">
        <f t="shared" si="74"/>
        <v>15102882</v>
      </c>
      <c r="M84" s="67">
        <f t="shared" si="74"/>
        <v>15387168</v>
      </c>
      <c r="N84" s="67">
        <f t="shared" ref="N84" si="76">N87</f>
        <v>0</v>
      </c>
      <c r="O84" s="66"/>
      <c r="P84" s="82"/>
      <c r="Q84" s="82"/>
      <c r="R84" s="82"/>
      <c r="S84" s="82"/>
      <c r="T84" s="82"/>
      <c r="U84" s="82"/>
      <c r="V84" s="82"/>
      <c r="W84" s="82"/>
      <c r="X84" s="82"/>
      <c r="Y84" s="82"/>
      <c r="Z84" s="46"/>
    </row>
    <row r="85" spans="1:26" ht="27.75" customHeight="1">
      <c r="A85" s="106" t="s">
        <v>71</v>
      </c>
      <c r="B85" s="118" t="s">
        <v>105</v>
      </c>
      <c r="C85" s="88">
        <v>2020</v>
      </c>
      <c r="D85" s="113">
        <v>2026</v>
      </c>
      <c r="E85" s="91" t="s">
        <v>22</v>
      </c>
      <c r="F85" s="63" t="s">
        <v>11</v>
      </c>
      <c r="G85" s="67">
        <f>SUM(H85:M85)</f>
        <v>176280151.12000003</v>
      </c>
      <c r="H85" s="67">
        <f t="shared" ref="H85:M85" si="77">H86+H87</f>
        <v>23717173.5</v>
      </c>
      <c r="I85" s="67">
        <f t="shared" si="77"/>
        <v>23909916.09</v>
      </c>
      <c r="J85" s="67">
        <f t="shared" si="77"/>
        <v>27908205.310000002</v>
      </c>
      <c r="K85" s="67">
        <f t="shared" si="77"/>
        <v>31400704.240000002</v>
      </c>
      <c r="L85" s="67">
        <f t="shared" si="77"/>
        <v>38690260.200000003</v>
      </c>
      <c r="M85" s="67">
        <f t="shared" si="77"/>
        <v>30653891.780000001</v>
      </c>
      <c r="N85" s="67">
        <f t="shared" ref="N85" si="78">N86+N87</f>
        <v>15386723.779999999</v>
      </c>
      <c r="O85" s="66"/>
      <c r="P85" s="80" t="s">
        <v>39</v>
      </c>
      <c r="Q85" s="86" t="s">
        <v>13</v>
      </c>
      <c r="R85" s="86">
        <v>65</v>
      </c>
      <c r="S85" s="86">
        <v>66</v>
      </c>
      <c r="T85" s="86">
        <v>67</v>
      </c>
      <c r="U85" s="86">
        <v>68</v>
      </c>
      <c r="V85" s="86">
        <v>69</v>
      </c>
      <c r="W85" s="86">
        <v>70</v>
      </c>
      <c r="X85" s="86">
        <v>71</v>
      </c>
      <c r="Y85" s="80">
        <v>71</v>
      </c>
      <c r="Z85" s="46"/>
    </row>
    <row r="86" spans="1:26" ht="34.5" customHeight="1">
      <c r="A86" s="107"/>
      <c r="B86" s="113"/>
      <c r="C86" s="89"/>
      <c r="D86" s="113"/>
      <c r="E86" s="113"/>
      <c r="F86" s="63" t="s">
        <v>121</v>
      </c>
      <c r="G86" s="67">
        <f>SUM(H86:M86)</f>
        <v>88808676.120000005</v>
      </c>
      <c r="H86" s="67">
        <v>10781897.5</v>
      </c>
      <c r="I86" s="67">
        <v>10011625.09</v>
      </c>
      <c r="J86" s="67">
        <v>12863229.310000001</v>
      </c>
      <c r="K86" s="67">
        <v>16297822.24</v>
      </c>
      <c r="L86" s="67">
        <v>23587378.199999999</v>
      </c>
      <c r="M86" s="67">
        <v>15266723.779999999</v>
      </c>
      <c r="N86" s="67">
        <v>15386723.779999999</v>
      </c>
      <c r="O86" s="66"/>
      <c r="P86" s="81"/>
      <c r="Q86" s="95"/>
      <c r="R86" s="95"/>
      <c r="S86" s="95"/>
      <c r="T86" s="95"/>
      <c r="U86" s="95"/>
      <c r="V86" s="95"/>
      <c r="W86" s="95"/>
      <c r="X86" s="95"/>
      <c r="Y86" s="81"/>
      <c r="Z86" s="46"/>
    </row>
    <row r="87" spans="1:26" ht="33" customHeight="1">
      <c r="A87" s="107"/>
      <c r="B87" s="113"/>
      <c r="C87" s="91"/>
      <c r="D87" s="113"/>
      <c r="E87" s="113"/>
      <c r="F87" s="63" t="s">
        <v>122</v>
      </c>
      <c r="G87" s="67">
        <f>SUM(H87:M87)</f>
        <v>87471475</v>
      </c>
      <c r="H87" s="67">
        <v>12935276</v>
      </c>
      <c r="I87" s="67">
        <v>13898291</v>
      </c>
      <c r="J87" s="67">
        <v>15044976</v>
      </c>
      <c r="K87" s="67">
        <v>15102882</v>
      </c>
      <c r="L87" s="67">
        <v>15102882</v>
      </c>
      <c r="M87" s="67">
        <v>15387168</v>
      </c>
      <c r="N87" s="67">
        <v>0</v>
      </c>
      <c r="O87" s="66"/>
      <c r="P87" s="82"/>
      <c r="Q87" s="87"/>
      <c r="R87" s="87"/>
      <c r="S87" s="87"/>
      <c r="T87" s="87"/>
      <c r="U87" s="87"/>
      <c r="V87" s="87"/>
      <c r="W87" s="87"/>
      <c r="X87" s="87"/>
      <c r="Y87" s="82"/>
      <c r="Z87" s="46"/>
    </row>
    <row r="88" spans="1:26" s="12" customFormat="1" ht="30" customHeight="1">
      <c r="A88" s="106" t="s">
        <v>72</v>
      </c>
      <c r="B88" s="112" t="s">
        <v>130</v>
      </c>
      <c r="C88" s="113">
        <v>2020</v>
      </c>
      <c r="D88" s="113">
        <v>2026</v>
      </c>
      <c r="E88" s="113" t="s">
        <v>22</v>
      </c>
      <c r="F88" s="63" t="s">
        <v>11</v>
      </c>
      <c r="G88" s="67">
        <f>SUM(H88:M88)</f>
        <v>25615559.91</v>
      </c>
      <c r="H88" s="67">
        <f t="shared" ref="H88:M88" si="79">H89+H90</f>
        <v>3217584</v>
      </c>
      <c r="I88" s="67">
        <f t="shared" si="79"/>
        <v>3318840.85</v>
      </c>
      <c r="J88" s="67">
        <f t="shared" si="79"/>
        <v>3826833.68</v>
      </c>
      <c r="K88" s="67">
        <f t="shared" si="79"/>
        <v>4817719.18</v>
      </c>
      <c r="L88" s="67">
        <f t="shared" si="79"/>
        <v>5757842.4699999997</v>
      </c>
      <c r="M88" s="67">
        <f t="shared" si="79"/>
        <v>4676739.7300000004</v>
      </c>
      <c r="N88" s="67">
        <f t="shared" ref="N88" si="80">N89+N90</f>
        <v>4676739.7300000004</v>
      </c>
      <c r="O88" s="19"/>
      <c r="P88" s="80" t="s">
        <v>9</v>
      </c>
      <c r="Q88" s="80" t="s">
        <v>9</v>
      </c>
      <c r="R88" s="80" t="s">
        <v>9</v>
      </c>
      <c r="S88" s="80" t="s">
        <v>9</v>
      </c>
      <c r="T88" s="80" t="s">
        <v>9</v>
      </c>
      <c r="U88" s="80" t="s">
        <v>9</v>
      </c>
      <c r="V88" s="80" t="s">
        <v>9</v>
      </c>
      <c r="W88" s="80" t="s">
        <v>9</v>
      </c>
      <c r="X88" s="80" t="s">
        <v>9</v>
      </c>
      <c r="Y88" s="80" t="s">
        <v>9</v>
      </c>
      <c r="Z88" s="68"/>
    </row>
    <row r="89" spans="1:26" s="12" customFormat="1" ht="28.5" customHeight="1">
      <c r="A89" s="107"/>
      <c r="B89" s="112"/>
      <c r="C89" s="113"/>
      <c r="D89" s="113"/>
      <c r="E89" s="113"/>
      <c r="F89" s="63" t="s">
        <v>121</v>
      </c>
      <c r="G89" s="67">
        <f t="shared" ref="G89:M90" si="81">G92</f>
        <v>30286099.640000001</v>
      </c>
      <c r="H89" s="67">
        <f t="shared" si="81"/>
        <v>3217584</v>
      </c>
      <c r="I89" s="67">
        <f t="shared" si="81"/>
        <v>3318840.85</v>
      </c>
      <c r="J89" s="67">
        <f t="shared" si="81"/>
        <v>3826833.68</v>
      </c>
      <c r="K89" s="67">
        <f t="shared" si="81"/>
        <v>4817719.18</v>
      </c>
      <c r="L89" s="67">
        <f t="shared" si="81"/>
        <v>5757842.4699999997</v>
      </c>
      <c r="M89" s="67">
        <f t="shared" si="81"/>
        <v>4676739.7300000004</v>
      </c>
      <c r="N89" s="67">
        <f t="shared" ref="N89" si="82">N92</f>
        <v>4676739.7300000004</v>
      </c>
      <c r="O89" s="19"/>
      <c r="P89" s="81"/>
      <c r="Q89" s="81"/>
      <c r="R89" s="81"/>
      <c r="S89" s="81"/>
      <c r="T89" s="81"/>
      <c r="U89" s="81"/>
      <c r="V89" s="81"/>
      <c r="W89" s="81"/>
      <c r="X89" s="81"/>
      <c r="Y89" s="81"/>
      <c r="Z89" s="68"/>
    </row>
    <row r="90" spans="1:26" s="12" customFormat="1" ht="26.25" customHeight="1">
      <c r="A90" s="107"/>
      <c r="B90" s="112"/>
      <c r="C90" s="113"/>
      <c r="D90" s="113"/>
      <c r="E90" s="113"/>
      <c r="F90" s="63" t="s">
        <v>122</v>
      </c>
      <c r="G90" s="67">
        <f t="shared" si="81"/>
        <v>0</v>
      </c>
      <c r="H90" s="67">
        <f t="shared" si="81"/>
        <v>0</v>
      </c>
      <c r="I90" s="67">
        <f t="shared" si="81"/>
        <v>0</v>
      </c>
      <c r="J90" s="67">
        <f t="shared" si="81"/>
        <v>0</v>
      </c>
      <c r="K90" s="67">
        <f t="shared" si="81"/>
        <v>0</v>
      </c>
      <c r="L90" s="67">
        <f t="shared" si="81"/>
        <v>0</v>
      </c>
      <c r="M90" s="67">
        <f t="shared" si="81"/>
        <v>0</v>
      </c>
      <c r="N90" s="67">
        <f t="shared" ref="N90" si="83">N93</f>
        <v>0</v>
      </c>
      <c r="O90" s="19"/>
      <c r="P90" s="82"/>
      <c r="Q90" s="82"/>
      <c r="R90" s="82"/>
      <c r="S90" s="82"/>
      <c r="T90" s="82"/>
      <c r="U90" s="82"/>
      <c r="V90" s="82"/>
      <c r="W90" s="82"/>
      <c r="X90" s="82"/>
      <c r="Y90" s="82"/>
      <c r="Z90" s="68"/>
    </row>
    <row r="91" spans="1:26" s="12" customFormat="1" ht="30" customHeight="1">
      <c r="A91" s="106" t="s">
        <v>73</v>
      </c>
      <c r="B91" s="109" t="s">
        <v>106</v>
      </c>
      <c r="C91" s="113">
        <v>2020</v>
      </c>
      <c r="D91" s="113">
        <v>2026</v>
      </c>
      <c r="E91" s="113" t="s">
        <v>22</v>
      </c>
      <c r="F91" s="63" t="s">
        <v>11</v>
      </c>
      <c r="G91" s="67">
        <f>SUM(H91:N91)</f>
        <v>30292299.640000001</v>
      </c>
      <c r="H91" s="67">
        <f>H92+H93</f>
        <v>3217584</v>
      </c>
      <c r="I91" s="67">
        <f t="shared" ref="I91:M91" si="84">I92+I93</f>
        <v>3318840.85</v>
      </c>
      <c r="J91" s="67">
        <f t="shared" si="84"/>
        <v>3826833.68</v>
      </c>
      <c r="K91" s="67">
        <f t="shared" si="84"/>
        <v>4817719.18</v>
      </c>
      <c r="L91" s="67">
        <f t="shared" si="84"/>
        <v>5757842.4699999997</v>
      </c>
      <c r="M91" s="67">
        <f t="shared" si="84"/>
        <v>4676739.7300000004</v>
      </c>
      <c r="N91" s="67">
        <f t="shared" ref="N91" si="85">N92+N93</f>
        <v>4676739.7300000004</v>
      </c>
      <c r="O91" s="18"/>
      <c r="P91" s="98" t="s">
        <v>9</v>
      </c>
      <c r="Q91" s="98" t="s">
        <v>9</v>
      </c>
      <c r="R91" s="98" t="s">
        <v>9</v>
      </c>
      <c r="S91" s="98" t="s">
        <v>9</v>
      </c>
      <c r="T91" s="98" t="s">
        <v>9</v>
      </c>
      <c r="U91" s="98" t="s">
        <v>9</v>
      </c>
      <c r="V91" s="98" t="s">
        <v>9</v>
      </c>
      <c r="W91" s="98" t="s">
        <v>9</v>
      </c>
      <c r="X91" s="98" t="s">
        <v>9</v>
      </c>
      <c r="Y91" s="96">
        <v>100</v>
      </c>
      <c r="Z91" s="97">
        <v>100</v>
      </c>
    </row>
    <row r="92" spans="1:26" s="12" customFormat="1" ht="39.75" customHeight="1">
      <c r="A92" s="107"/>
      <c r="B92" s="121"/>
      <c r="C92" s="113"/>
      <c r="D92" s="113"/>
      <c r="E92" s="113"/>
      <c r="F92" s="63" t="s">
        <v>121</v>
      </c>
      <c r="G92" s="67">
        <f>G95</f>
        <v>30286099.640000001</v>
      </c>
      <c r="H92" s="67">
        <f>H95+H98</f>
        <v>3217584</v>
      </c>
      <c r="I92" s="67">
        <f t="shared" ref="I92:N92" si="86">I95+I98</f>
        <v>3318840.85</v>
      </c>
      <c r="J92" s="67">
        <f t="shared" si="86"/>
        <v>3826833.68</v>
      </c>
      <c r="K92" s="67">
        <f t="shared" si="86"/>
        <v>4817719.18</v>
      </c>
      <c r="L92" s="67">
        <f t="shared" si="86"/>
        <v>5757842.4699999997</v>
      </c>
      <c r="M92" s="67">
        <f t="shared" si="86"/>
        <v>4676739.7300000004</v>
      </c>
      <c r="N92" s="67">
        <f t="shared" si="86"/>
        <v>4676739.7300000004</v>
      </c>
      <c r="O92" s="18"/>
      <c r="P92" s="98"/>
      <c r="Q92" s="98"/>
      <c r="R92" s="98"/>
      <c r="S92" s="98"/>
      <c r="T92" s="98"/>
      <c r="U92" s="98"/>
      <c r="V92" s="98"/>
      <c r="W92" s="98"/>
      <c r="X92" s="98"/>
      <c r="Y92" s="96"/>
      <c r="Z92" s="97"/>
    </row>
    <row r="93" spans="1:26" s="12" customFormat="1" ht="26.25" customHeight="1">
      <c r="A93" s="107"/>
      <c r="B93" s="121"/>
      <c r="C93" s="113"/>
      <c r="D93" s="113"/>
      <c r="E93" s="113"/>
      <c r="F93" s="57" t="s">
        <v>122</v>
      </c>
      <c r="G93" s="67">
        <f>G96</f>
        <v>0</v>
      </c>
      <c r="H93" s="67">
        <f>H96+H99</f>
        <v>0</v>
      </c>
      <c r="I93" s="67">
        <f t="shared" ref="I93:N93" si="87">I96+I99</f>
        <v>0</v>
      </c>
      <c r="J93" s="67">
        <f t="shared" si="87"/>
        <v>0</v>
      </c>
      <c r="K93" s="67">
        <f t="shared" si="87"/>
        <v>0</v>
      </c>
      <c r="L93" s="67">
        <f t="shared" si="87"/>
        <v>0</v>
      </c>
      <c r="M93" s="67">
        <f t="shared" si="87"/>
        <v>0</v>
      </c>
      <c r="N93" s="67">
        <f t="shared" si="87"/>
        <v>0</v>
      </c>
      <c r="O93" s="18"/>
      <c r="P93" s="98"/>
      <c r="Q93" s="98"/>
      <c r="R93" s="98"/>
      <c r="S93" s="98"/>
      <c r="T93" s="98"/>
      <c r="U93" s="98"/>
      <c r="V93" s="98"/>
      <c r="W93" s="98"/>
      <c r="X93" s="98"/>
      <c r="Y93" s="96"/>
      <c r="Z93" s="97"/>
    </row>
    <row r="94" spans="1:26" s="12" customFormat="1" ht="42.75" customHeight="1">
      <c r="A94" s="106" t="s">
        <v>74</v>
      </c>
      <c r="B94" s="105" t="s">
        <v>137</v>
      </c>
      <c r="C94" s="113">
        <v>2020</v>
      </c>
      <c r="D94" s="113">
        <v>2026</v>
      </c>
      <c r="E94" s="113" t="s">
        <v>22</v>
      </c>
      <c r="F94" s="63" t="s">
        <v>11</v>
      </c>
      <c r="G94" s="67">
        <f t="shared" ref="G94:G100" si="88">SUM(H94:N94)</f>
        <v>30286099.640000001</v>
      </c>
      <c r="H94" s="67">
        <f t="shared" ref="H94:M94" si="89">H95+H96</f>
        <v>3217584</v>
      </c>
      <c r="I94" s="67">
        <f t="shared" si="89"/>
        <v>3318840.85</v>
      </c>
      <c r="J94" s="67">
        <f t="shared" si="89"/>
        <v>3826833.68</v>
      </c>
      <c r="K94" s="67">
        <f t="shared" si="89"/>
        <v>4817719.18</v>
      </c>
      <c r="L94" s="67">
        <f t="shared" si="89"/>
        <v>5751642.4699999997</v>
      </c>
      <c r="M94" s="67">
        <f t="shared" si="89"/>
        <v>4676739.7300000004</v>
      </c>
      <c r="N94" s="67">
        <f t="shared" ref="N94" si="90">N95+N96</f>
        <v>4676739.7300000004</v>
      </c>
      <c r="O94" s="18"/>
      <c r="P94" s="80" t="s">
        <v>36</v>
      </c>
      <c r="Q94" s="86" t="s">
        <v>13</v>
      </c>
      <c r="R94" s="86">
        <v>100</v>
      </c>
      <c r="S94" s="86">
        <v>100</v>
      </c>
      <c r="T94" s="86">
        <v>100</v>
      </c>
      <c r="U94" s="86">
        <v>100</v>
      </c>
      <c r="V94" s="86">
        <v>100</v>
      </c>
      <c r="W94" s="86">
        <v>100</v>
      </c>
      <c r="X94" s="86">
        <v>100</v>
      </c>
      <c r="Y94" s="96">
        <v>100</v>
      </c>
      <c r="Z94" s="97">
        <v>100</v>
      </c>
    </row>
    <row r="95" spans="1:26" s="12" customFormat="1" ht="26.25" customHeight="1">
      <c r="A95" s="107"/>
      <c r="B95" s="93"/>
      <c r="C95" s="113"/>
      <c r="D95" s="113"/>
      <c r="E95" s="113"/>
      <c r="F95" s="63" t="s">
        <v>121</v>
      </c>
      <c r="G95" s="67">
        <f t="shared" si="88"/>
        <v>30286099.640000001</v>
      </c>
      <c r="H95" s="67">
        <v>3217584</v>
      </c>
      <c r="I95" s="67">
        <v>3318840.85</v>
      </c>
      <c r="J95" s="67">
        <v>3826833.68</v>
      </c>
      <c r="K95" s="67">
        <v>4817719.18</v>
      </c>
      <c r="L95" s="67">
        <v>5751642.4699999997</v>
      </c>
      <c r="M95" s="67">
        <v>4676739.7300000004</v>
      </c>
      <c r="N95" s="67">
        <v>4676739.7300000004</v>
      </c>
      <c r="O95" s="18"/>
      <c r="P95" s="81"/>
      <c r="Q95" s="95"/>
      <c r="R95" s="95"/>
      <c r="S95" s="95"/>
      <c r="T95" s="95"/>
      <c r="U95" s="95"/>
      <c r="V95" s="95"/>
      <c r="W95" s="95"/>
      <c r="X95" s="95"/>
      <c r="Y95" s="96"/>
      <c r="Z95" s="97"/>
    </row>
    <row r="96" spans="1:26" s="12" customFormat="1" ht="28.5" customHeight="1">
      <c r="A96" s="107"/>
      <c r="B96" s="93"/>
      <c r="C96" s="88"/>
      <c r="D96" s="88"/>
      <c r="E96" s="88"/>
      <c r="F96" s="21" t="s">
        <v>122</v>
      </c>
      <c r="G96" s="64">
        <f t="shared" si="88"/>
        <v>0</v>
      </c>
      <c r="H96" s="64">
        <v>0</v>
      </c>
      <c r="I96" s="64">
        <v>0</v>
      </c>
      <c r="J96" s="64">
        <v>0</v>
      </c>
      <c r="K96" s="64">
        <v>0</v>
      </c>
      <c r="L96" s="64">
        <v>0</v>
      </c>
      <c r="M96" s="64">
        <v>0</v>
      </c>
      <c r="N96" s="64">
        <v>0</v>
      </c>
      <c r="O96" s="22">
        <v>0</v>
      </c>
      <c r="P96" s="81"/>
      <c r="Q96" s="95"/>
      <c r="R96" s="95"/>
      <c r="S96" s="95"/>
      <c r="T96" s="95"/>
      <c r="U96" s="95"/>
      <c r="V96" s="95"/>
      <c r="W96" s="95"/>
      <c r="X96" s="95"/>
      <c r="Y96" s="96"/>
      <c r="Z96" s="97"/>
    </row>
    <row r="97" spans="1:27" s="12" customFormat="1" ht="82.5" customHeight="1">
      <c r="A97" s="106" t="s">
        <v>230</v>
      </c>
      <c r="B97" s="105" t="s">
        <v>222</v>
      </c>
      <c r="C97" s="113">
        <v>2024</v>
      </c>
      <c r="D97" s="113">
        <v>2026</v>
      </c>
      <c r="E97" s="113" t="s">
        <v>22</v>
      </c>
      <c r="F97" s="63" t="s">
        <v>11</v>
      </c>
      <c r="G97" s="67">
        <f t="shared" si="88"/>
        <v>6200</v>
      </c>
      <c r="H97" s="67">
        <f t="shared" ref="H97:N97" si="91">H98+H99</f>
        <v>0</v>
      </c>
      <c r="I97" s="67">
        <f t="shared" si="91"/>
        <v>0</v>
      </c>
      <c r="J97" s="67">
        <f t="shared" si="91"/>
        <v>0</v>
      </c>
      <c r="K97" s="67">
        <f t="shared" si="91"/>
        <v>0</v>
      </c>
      <c r="L97" s="67">
        <f t="shared" si="91"/>
        <v>6200</v>
      </c>
      <c r="M97" s="67">
        <f t="shared" si="91"/>
        <v>0</v>
      </c>
      <c r="N97" s="67">
        <f t="shared" si="91"/>
        <v>0</v>
      </c>
      <c r="O97" s="18"/>
      <c r="P97" s="80" t="s">
        <v>223</v>
      </c>
      <c r="Q97" s="86" t="s">
        <v>166</v>
      </c>
      <c r="R97" s="86" t="s">
        <v>9</v>
      </c>
      <c r="S97" s="86" t="s">
        <v>9</v>
      </c>
      <c r="T97" s="86" t="s">
        <v>9</v>
      </c>
      <c r="U97" s="86" t="s">
        <v>9</v>
      </c>
      <c r="V97" s="86" t="s">
        <v>9</v>
      </c>
      <c r="W97" s="86">
        <v>9</v>
      </c>
      <c r="X97" s="86" t="s">
        <v>9</v>
      </c>
      <c r="Y97" s="96" t="s">
        <v>9</v>
      </c>
      <c r="Z97" s="97">
        <v>100</v>
      </c>
    </row>
    <row r="98" spans="1:27" s="12" customFormat="1" ht="85.5" customHeight="1">
      <c r="A98" s="107"/>
      <c r="B98" s="93"/>
      <c r="C98" s="113"/>
      <c r="D98" s="113"/>
      <c r="E98" s="113"/>
      <c r="F98" s="63" t="s">
        <v>121</v>
      </c>
      <c r="G98" s="67">
        <f t="shared" si="88"/>
        <v>6200</v>
      </c>
      <c r="H98" s="67"/>
      <c r="I98" s="67"/>
      <c r="J98" s="67"/>
      <c r="K98" s="67"/>
      <c r="L98" s="67">
        <v>6200</v>
      </c>
      <c r="M98" s="67"/>
      <c r="N98" s="67"/>
      <c r="O98" s="18"/>
      <c r="P98" s="81"/>
      <c r="Q98" s="95"/>
      <c r="R98" s="95"/>
      <c r="S98" s="95"/>
      <c r="T98" s="95"/>
      <c r="U98" s="95"/>
      <c r="V98" s="95"/>
      <c r="W98" s="95"/>
      <c r="X98" s="95"/>
      <c r="Y98" s="96"/>
      <c r="Z98" s="97"/>
    </row>
    <row r="99" spans="1:27" s="12" customFormat="1" ht="102.75" customHeight="1">
      <c r="A99" s="107"/>
      <c r="B99" s="93"/>
      <c r="C99" s="88"/>
      <c r="D99" s="88"/>
      <c r="E99" s="88"/>
      <c r="F99" s="21" t="s">
        <v>122</v>
      </c>
      <c r="G99" s="64">
        <f t="shared" si="88"/>
        <v>0</v>
      </c>
      <c r="H99" s="64">
        <v>0</v>
      </c>
      <c r="I99" s="64">
        <v>0</v>
      </c>
      <c r="J99" s="64">
        <v>0</v>
      </c>
      <c r="K99" s="64">
        <v>0</v>
      </c>
      <c r="L99" s="64">
        <v>0</v>
      </c>
      <c r="M99" s="64">
        <v>0</v>
      </c>
      <c r="N99" s="64">
        <v>0</v>
      </c>
      <c r="O99" s="22">
        <v>0</v>
      </c>
      <c r="P99" s="81"/>
      <c r="Q99" s="95"/>
      <c r="R99" s="95"/>
      <c r="S99" s="95"/>
      <c r="T99" s="95"/>
      <c r="U99" s="95"/>
      <c r="V99" s="95"/>
      <c r="W99" s="95"/>
      <c r="X99" s="95"/>
      <c r="Y99" s="96"/>
      <c r="Z99" s="97"/>
    </row>
    <row r="100" spans="1:27" s="12" customFormat="1" ht="30" customHeight="1">
      <c r="A100" s="90" t="s">
        <v>75</v>
      </c>
      <c r="B100" s="112" t="s">
        <v>160</v>
      </c>
      <c r="C100" s="77" t="s">
        <v>9</v>
      </c>
      <c r="D100" s="77" t="s">
        <v>9</v>
      </c>
      <c r="E100" s="113" t="s">
        <v>22</v>
      </c>
      <c r="F100" s="63" t="s">
        <v>11</v>
      </c>
      <c r="G100" s="67">
        <f t="shared" si="88"/>
        <v>42051499.680000007</v>
      </c>
      <c r="H100" s="67">
        <f t="shared" ref="H100:M100" si="92">H101+H102</f>
        <v>2256039.6800000002</v>
      </c>
      <c r="I100" s="67">
        <f t="shared" si="92"/>
        <v>9339238.5999999996</v>
      </c>
      <c r="J100" s="67">
        <f t="shared" si="92"/>
        <v>7092473.5399999991</v>
      </c>
      <c r="K100" s="67">
        <f t="shared" si="92"/>
        <v>6777159.9799999995</v>
      </c>
      <c r="L100" s="67">
        <f t="shared" si="92"/>
        <v>7216980</v>
      </c>
      <c r="M100" s="67">
        <f t="shared" si="92"/>
        <v>7009099.04</v>
      </c>
      <c r="N100" s="67">
        <f t="shared" ref="N100" si="93">N101+N102</f>
        <v>2360508.84</v>
      </c>
      <c r="O100" s="23"/>
      <c r="P100" s="86" t="s">
        <v>9</v>
      </c>
      <c r="Q100" s="80" t="s">
        <v>9</v>
      </c>
      <c r="R100" s="80" t="s">
        <v>9</v>
      </c>
      <c r="S100" s="80" t="s">
        <v>9</v>
      </c>
      <c r="T100" s="80" t="s">
        <v>9</v>
      </c>
      <c r="U100" s="80" t="s">
        <v>9</v>
      </c>
      <c r="V100" s="80" t="s">
        <v>9</v>
      </c>
      <c r="W100" s="80" t="s">
        <v>9</v>
      </c>
      <c r="X100" s="80" t="s">
        <v>9</v>
      </c>
      <c r="Y100" s="80" t="s">
        <v>9</v>
      </c>
      <c r="Z100" s="115"/>
      <c r="AA100" s="114"/>
    </row>
    <row r="101" spans="1:27" s="12" customFormat="1" ht="22.5" customHeight="1">
      <c r="A101" s="90"/>
      <c r="B101" s="112"/>
      <c r="C101" s="78"/>
      <c r="D101" s="78"/>
      <c r="E101" s="113"/>
      <c r="F101" s="63" t="s">
        <v>121</v>
      </c>
      <c r="G101" s="67">
        <f>G104</f>
        <v>15963371.91</v>
      </c>
      <c r="H101" s="67">
        <f t="shared" ref="H101:M101" si="94">H104</f>
        <v>847022.59</v>
      </c>
      <c r="I101" s="67">
        <f t="shared" si="94"/>
        <v>3578610.6</v>
      </c>
      <c r="J101" s="67">
        <f t="shared" si="94"/>
        <v>2346822.4</v>
      </c>
      <c r="K101" s="67">
        <f t="shared" si="94"/>
        <v>2031508.84</v>
      </c>
      <c r="L101" s="67">
        <f t="shared" si="94"/>
        <v>2503389.7999999998</v>
      </c>
      <c r="M101" s="67">
        <f t="shared" si="94"/>
        <v>2295508.84</v>
      </c>
      <c r="N101" s="67">
        <f t="shared" ref="N101" si="95">N104</f>
        <v>2360508.84</v>
      </c>
      <c r="O101" s="23"/>
      <c r="P101" s="95"/>
      <c r="Q101" s="81"/>
      <c r="R101" s="81"/>
      <c r="S101" s="81"/>
      <c r="T101" s="81"/>
      <c r="U101" s="81"/>
      <c r="V101" s="81"/>
      <c r="W101" s="81"/>
      <c r="X101" s="81"/>
      <c r="Y101" s="81"/>
      <c r="Z101" s="116"/>
      <c r="AA101" s="114"/>
    </row>
    <row r="102" spans="1:27" s="12" customFormat="1" ht="33.75" customHeight="1">
      <c r="A102" s="90"/>
      <c r="B102" s="112"/>
      <c r="C102" s="78"/>
      <c r="D102" s="78"/>
      <c r="E102" s="113"/>
      <c r="F102" s="63" t="s">
        <v>122</v>
      </c>
      <c r="G102" s="67">
        <f>G105</f>
        <v>26088127.77</v>
      </c>
      <c r="H102" s="67">
        <f t="shared" ref="H102:M102" si="96">H105</f>
        <v>1409017.09</v>
      </c>
      <c r="I102" s="67">
        <f t="shared" si="96"/>
        <v>5760628</v>
      </c>
      <c r="J102" s="67">
        <f t="shared" si="96"/>
        <v>4745651.1399999997</v>
      </c>
      <c r="K102" s="67">
        <f t="shared" si="96"/>
        <v>4745651.1399999997</v>
      </c>
      <c r="L102" s="67">
        <f t="shared" si="96"/>
        <v>4713590.2</v>
      </c>
      <c r="M102" s="67">
        <f t="shared" si="96"/>
        <v>4713590.2</v>
      </c>
      <c r="N102" s="67">
        <f t="shared" ref="N102" si="97">N105</f>
        <v>0</v>
      </c>
      <c r="O102" s="23"/>
      <c r="P102" s="87"/>
      <c r="Q102" s="82"/>
      <c r="R102" s="82"/>
      <c r="S102" s="82"/>
      <c r="T102" s="82"/>
      <c r="U102" s="82"/>
      <c r="V102" s="82"/>
      <c r="W102" s="82"/>
      <c r="X102" s="82"/>
      <c r="Y102" s="82"/>
      <c r="Z102" s="117"/>
      <c r="AA102" s="114"/>
    </row>
    <row r="103" spans="1:27" s="12" customFormat="1" ht="36" customHeight="1">
      <c r="A103" s="90" t="s">
        <v>76</v>
      </c>
      <c r="B103" s="112" t="s">
        <v>162</v>
      </c>
      <c r="C103" s="86">
        <v>2020</v>
      </c>
      <c r="D103" s="86">
        <v>2026</v>
      </c>
      <c r="E103" s="88" t="s">
        <v>22</v>
      </c>
      <c r="F103" s="71" t="s">
        <v>11</v>
      </c>
      <c r="G103" s="64">
        <f t="shared" ref="G103:G111" si="98">SUM(H103:N103)</f>
        <v>42051499.680000007</v>
      </c>
      <c r="H103" s="64">
        <f t="shared" ref="H103:M104" si="99">SUM(H106+H109)</f>
        <v>2256039.6800000002</v>
      </c>
      <c r="I103" s="33">
        <f t="shared" si="99"/>
        <v>9339238.5999999996</v>
      </c>
      <c r="J103" s="34">
        <f t="shared" si="99"/>
        <v>7092473.54</v>
      </c>
      <c r="K103" s="34">
        <f t="shared" si="99"/>
        <v>6777159.9799999995</v>
      </c>
      <c r="L103" s="34">
        <f t="shared" si="99"/>
        <v>7216980</v>
      </c>
      <c r="M103" s="34">
        <f t="shared" si="99"/>
        <v>7009099.04</v>
      </c>
      <c r="N103" s="34">
        <f t="shared" ref="N103" si="100">SUM(N106+N109)</f>
        <v>2360508.84</v>
      </c>
      <c r="O103" s="23"/>
      <c r="P103" s="86" t="s">
        <v>9</v>
      </c>
      <c r="Q103" s="80" t="s">
        <v>13</v>
      </c>
      <c r="R103" s="80">
        <v>100</v>
      </c>
      <c r="S103" s="80">
        <v>100</v>
      </c>
      <c r="T103" s="80">
        <v>100</v>
      </c>
      <c r="U103" s="80">
        <v>100</v>
      </c>
      <c r="V103" s="80">
        <v>100</v>
      </c>
      <c r="W103" s="80">
        <v>100</v>
      </c>
      <c r="X103" s="80">
        <v>100</v>
      </c>
      <c r="Y103" s="80">
        <v>100</v>
      </c>
      <c r="Z103" s="47"/>
      <c r="AA103" s="62"/>
    </row>
    <row r="104" spans="1:27" s="12" customFormat="1" ht="27" customHeight="1">
      <c r="A104" s="90"/>
      <c r="B104" s="112"/>
      <c r="C104" s="95"/>
      <c r="D104" s="95"/>
      <c r="E104" s="89"/>
      <c r="F104" s="71" t="s">
        <v>121</v>
      </c>
      <c r="G104" s="64">
        <f t="shared" si="98"/>
        <v>15963371.91</v>
      </c>
      <c r="H104" s="64">
        <f t="shared" si="99"/>
        <v>847022.59</v>
      </c>
      <c r="I104" s="33">
        <f t="shared" si="99"/>
        <v>3578610.6</v>
      </c>
      <c r="J104" s="34">
        <f t="shared" si="99"/>
        <v>2346822.4</v>
      </c>
      <c r="K104" s="34">
        <f t="shared" si="99"/>
        <v>2031508.84</v>
      </c>
      <c r="L104" s="34">
        <f>SUM(L107+L110)</f>
        <v>2503389.7999999998</v>
      </c>
      <c r="M104" s="34">
        <f t="shared" si="99"/>
        <v>2295508.84</v>
      </c>
      <c r="N104" s="34">
        <f t="shared" ref="N104" si="101">SUM(N107+N110)</f>
        <v>2360508.84</v>
      </c>
      <c r="O104" s="23"/>
      <c r="P104" s="95"/>
      <c r="Q104" s="81"/>
      <c r="R104" s="81"/>
      <c r="S104" s="81"/>
      <c r="T104" s="81"/>
      <c r="U104" s="81"/>
      <c r="V104" s="81"/>
      <c r="W104" s="81"/>
      <c r="X104" s="81"/>
      <c r="Y104" s="81"/>
      <c r="Z104" s="47"/>
      <c r="AA104" s="62"/>
    </row>
    <row r="105" spans="1:27" s="12" customFormat="1" ht="22.5" customHeight="1">
      <c r="A105" s="90"/>
      <c r="B105" s="112"/>
      <c r="C105" s="95"/>
      <c r="D105" s="95"/>
      <c r="E105" s="89"/>
      <c r="F105" s="71" t="s">
        <v>122</v>
      </c>
      <c r="G105" s="64">
        <f t="shared" si="98"/>
        <v>26088127.77</v>
      </c>
      <c r="H105" s="64">
        <f t="shared" ref="H105:M105" si="102">SUM(H111)</f>
        <v>1409017.09</v>
      </c>
      <c r="I105" s="33">
        <f t="shared" si="102"/>
        <v>5760628</v>
      </c>
      <c r="J105" s="34">
        <f t="shared" si="102"/>
        <v>4745651.1399999997</v>
      </c>
      <c r="K105" s="34">
        <f t="shared" si="102"/>
        <v>4745651.1399999997</v>
      </c>
      <c r="L105" s="34">
        <f>SUM(L111)</f>
        <v>4713590.2</v>
      </c>
      <c r="M105" s="34">
        <f t="shared" si="102"/>
        <v>4713590.2</v>
      </c>
      <c r="N105" s="34">
        <f t="shared" ref="N105" si="103">SUM(N111)</f>
        <v>0</v>
      </c>
      <c r="O105" s="23"/>
      <c r="P105" s="87"/>
      <c r="Q105" s="82"/>
      <c r="R105" s="82"/>
      <c r="S105" s="82"/>
      <c r="T105" s="82"/>
      <c r="U105" s="82"/>
      <c r="V105" s="82"/>
      <c r="W105" s="82"/>
      <c r="X105" s="82"/>
      <c r="Y105" s="82"/>
      <c r="Z105" s="47"/>
      <c r="AA105" s="62"/>
    </row>
    <row r="106" spans="1:27" s="12" customFormat="1" ht="30" customHeight="1">
      <c r="A106" s="90" t="s">
        <v>77</v>
      </c>
      <c r="B106" s="110" t="s">
        <v>161</v>
      </c>
      <c r="C106" s="96">
        <v>2020</v>
      </c>
      <c r="D106" s="98">
        <v>2026</v>
      </c>
      <c r="E106" s="113" t="s">
        <v>22</v>
      </c>
      <c r="F106" s="71" t="s">
        <v>11</v>
      </c>
      <c r="G106" s="67">
        <f t="shared" si="98"/>
        <v>1660382.8800000001</v>
      </c>
      <c r="H106" s="67">
        <f t="shared" ref="H106:M106" si="104">H107+H108</f>
        <v>294713</v>
      </c>
      <c r="I106" s="67">
        <f t="shared" si="104"/>
        <v>0</v>
      </c>
      <c r="J106" s="67">
        <f t="shared" si="104"/>
        <v>290682.40000000002</v>
      </c>
      <c r="K106" s="67">
        <f t="shared" si="104"/>
        <v>48000</v>
      </c>
      <c r="L106" s="67">
        <f t="shared" si="104"/>
        <v>459249.8</v>
      </c>
      <c r="M106" s="67">
        <f t="shared" si="104"/>
        <v>251368.84</v>
      </c>
      <c r="N106" s="67">
        <f t="shared" ref="N106" si="105">N107+N108</f>
        <v>316368.84000000003</v>
      </c>
      <c r="O106" s="19"/>
      <c r="P106" s="80" t="s">
        <v>165</v>
      </c>
      <c r="Q106" s="98" t="s">
        <v>166</v>
      </c>
      <c r="R106" s="80" t="s">
        <v>9</v>
      </c>
      <c r="S106" s="98">
        <v>1159</v>
      </c>
      <c r="T106" s="98">
        <v>2318</v>
      </c>
      <c r="U106" s="98">
        <v>3477</v>
      </c>
      <c r="V106" s="98">
        <v>3941</v>
      </c>
      <c r="W106" s="98">
        <v>4172</v>
      </c>
      <c r="X106" s="98">
        <v>4636</v>
      </c>
      <c r="Y106" s="86">
        <v>4636</v>
      </c>
      <c r="Z106" s="54"/>
    </row>
    <row r="107" spans="1:27" s="12" customFormat="1" ht="22.5" customHeight="1">
      <c r="A107" s="90"/>
      <c r="B107" s="110"/>
      <c r="C107" s="96"/>
      <c r="D107" s="98"/>
      <c r="E107" s="113"/>
      <c r="F107" s="71" t="s">
        <v>121</v>
      </c>
      <c r="G107" s="67">
        <f t="shared" si="98"/>
        <v>1660382.8800000001</v>
      </c>
      <c r="H107" s="67">
        <v>294713</v>
      </c>
      <c r="I107" s="67">
        <v>0</v>
      </c>
      <c r="J107" s="67">
        <v>290682.40000000002</v>
      </c>
      <c r="K107" s="67">
        <v>48000</v>
      </c>
      <c r="L107" s="67">
        <v>459249.8</v>
      </c>
      <c r="M107" s="67">
        <v>251368.84</v>
      </c>
      <c r="N107" s="67">
        <v>316368.84000000003</v>
      </c>
      <c r="O107" s="19"/>
      <c r="P107" s="81"/>
      <c r="Q107" s="98"/>
      <c r="R107" s="81"/>
      <c r="S107" s="98"/>
      <c r="T107" s="98"/>
      <c r="U107" s="98"/>
      <c r="V107" s="98"/>
      <c r="W107" s="98"/>
      <c r="X107" s="98"/>
      <c r="Y107" s="95"/>
      <c r="Z107" s="54"/>
    </row>
    <row r="108" spans="1:27" s="12" customFormat="1" ht="31.5" customHeight="1">
      <c r="A108" s="90"/>
      <c r="B108" s="110"/>
      <c r="C108" s="96"/>
      <c r="D108" s="98"/>
      <c r="E108" s="113"/>
      <c r="F108" s="75" t="s">
        <v>122</v>
      </c>
      <c r="G108" s="67">
        <f t="shared" si="98"/>
        <v>0</v>
      </c>
      <c r="H108" s="67"/>
      <c r="I108" s="67"/>
      <c r="J108" s="67"/>
      <c r="K108" s="67"/>
      <c r="L108" s="67"/>
      <c r="M108" s="67"/>
      <c r="N108" s="67"/>
      <c r="O108" s="19"/>
      <c r="P108" s="82"/>
      <c r="Q108" s="98"/>
      <c r="R108" s="82"/>
      <c r="S108" s="98"/>
      <c r="T108" s="98"/>
      <c r="U108" s="98"/>
      <c r="V108" s="98"/>
      <c r="W108" s="98"/>
      <c r="X108" s="98"/>
      <c r="Y108" s="87"/>
      <c r="Z108" s="54"/>
    </row>
    <row r="109" spans="1:27" s="12" customFormat="1" ht="36" customHeight="1">
      <c r="A109" s="90" t="s">
        <v>92</v>
      </c>
      <c r="B109" s="92" t="s">
        <v>163</v>
      </c>
      <c r="C109" s="96">
        <v>2020</v>
      </c>
      <c r="D109" s="80">
        <v>2026</v>
      </c>
      <c r="E109" s="88" t="s">
        <v>22</v>
      </c>
      <c r="F109" s="75" t="s">
        <v>11</v>
      </c>
      <c r="G109" s="67">
        <f t="shared" si="98"/>
        <v>40391116.799999997</v>
      </c>
      <c r="H109" s="67">
        <f t="shared" ref="H109:M109" si="106">H110+H111</f>
        <v>1961326.6800000002</v>
      </c>
      <c r="I109" s="67">
        <f t="shared" si="106"/>
        <v>9339238.5999999996</v>
      </c>
      <c r="J109" s="67">
        <f t="shared" si="106"/>
        <v>6801791.1399999997</v>
      </c>
      <c r="K109" s="67">
        <f t="shared" si="106"/>
        <v>6729159.9799999995</v>
      </c>
      <c r="L109" s="67">
        <f>L110+L111</f>
        <v>6757730.2000000002</v>
      </c>
      <c r="M109" s="67">
        <f t="shared" si="106"/>
        <v>6757730.2000000002</v>
      </c>
      <c r="N109" s="67">
        <f t="shared" ref="N109" si="107">N110+N111</f>
        <v>2044140</v>
      </c>
      <c r="O109" s="19"/>
      <c r="P109" s="80" t="s">
        <v>164</v>
      </c>
      <c r="Q109" s="80" t="s">
        <v>13</v>
      </c>
      <c r="R109" s="80" t="s">
        <v>9</v>
      </c>
      <c r="S109" s="80">
        <v>75</v>
      </c>
      <c r="T109" s="80">
        <v>76</v>
      </c>
      <c r="U109" s="80">
        <v>77</v>
      </c>
      <c r="V109" s="80">
        <v>78</v>
      </c>
      <c r="W109" s="80">
        <v>79</v>
      </c>
      <c r="X109" s="80">
        <v>80</v>
      </c>
      <c r="Y109" s="77"/>
      <c r="Z109" s="54"/>
    </row>
    <row r="110" spans="1:27" s="12" customFormat="1" ht="36" customHeight="1">
      <c r="A110" s="90"/>
      <c r="B110" s="93"/>
      <c r="C110" s="96"/>
      <c r="D110" s="81"/>
      <c r="E110" s="89"/>
      <c r="F110" s="75" t="s">
        <v>121</v>
      </c>
      <c r="G110" s="67">
        <f t="shared" si="98"/>
        <v>14302989.029999999</v>
      </c>
      <c r="H110" s="67">
        <v>552309.59</v>
      </c>
      <c r="I110" s="67">
        <v>3578610.6</v>
      </c>
      <c r="J110" s="67">
        <v>2056140</v>
      </c>
      <c r="K110" s="67">
        <f>2031508.84-48000</f>
        <v>1983508.84</v>
      </c>
      <c r="L110" s="67">
        <v>2044140</v>
      </c>
      <c r="M110" s="67">
        <v>2044140</v>
      </c>
      <c r="N110" s="67">
        <v>2044140</v>
      </c>
      <c r="O110" s="19"/>
      <c r="P110" s="81"/>
      <c r="Q110" s="81"/>
      <c r="R110" s="81"/>
      <c r="S110" s="81"/>
      <c r="T110" s="81"/>
      <c r="U110" s="81"/>
      <c r="V110" s="81"/>
      <c r="W110" s="81"/>
      <c r="X110" s="81"/>
      <c r="Y110" s="78"/>
      <c r="Z110" s="54"/>
    </row>
    <row r="111" spans="1:27" s="12" customFormat="1" ht="36" customHeight="1">
      <c r="A111" s="90"/>
      <c r="B111" s="94"/>
      <c r="C111" s="96"/>
      <c r="D111" s="82"/>
      <c r="E111" s="91"/>
      <c r="F111" s="75" t="s">
        <v>122</v>
      </c>
      <c r="G111" s="67">
        <f t="shared" si="98"/>
        <v>26088127.77</v>
      </c>
      <c r="H111" s="67">
        <v>1409017.09</v>
      </c>
      <c r="I111" s="67">
        <v>5760628</v>
      </c>
      <c r="J111" s="67">
        <v>4745651.1399999997</v>
      </c>
      <c r="K111" s="67">
        <v>4745651.1399999997</v>
      </c>
      <c r="L111" s="67">
        <v>4713590.2</v>
      </c>
      <c r="M111" s="67">
        <v>4713590.2</v>
      </c>
      <c r="N111" s="67">
        <v>0</v>
      </c>
      <c r="O111" s="19"/>
      <c r="P111" s="82"/>
      <c r="Q111" s="82"/>
      <c r="R111" s="82"/>
      <c r="S111" s="82"/>
      <c r="T111" s="82"/>
      <c r="U111" s="82"/>
      <c r="V111" s="82"/>
      <c r="W111" s="82"/>
      <c r="X111" s="82"/>
      <c r="Y111" s="79"/>
      <c r="Z111" s="54"/>
    </row>
    <row r="112" spans="1:27" s="12" customFormat="1" ht="36" customHeight="1">
      <c r="A112" s="90" t="s">
        <v>78</v>
      </c>
      <c r="B112" s="92" t="s">
        <v>201</v>
      </c>
      <c r="C112" s="77" t="s">
        <v>9</v>
      </c>
      <c r="D112" s="88" t="s">
        <v>9</v>
      </c>
      <c r="E112" s="88" t="s">
        <v>22</v>
      </c>
      <c r="F112" s="71" t="s">
        <v>11</v>
      </c>
      <c r="G112" s="64">
        <f>H112+I112+J112+K112+L112+M112+N112</f>
        <v>1728343.09</v>
      </c>
      <c r="H112" s="64">
        <v>0</v>
      </c>
      <c r="I112" s="33">
        <v>0</v>
      </c>
      <c r="J112" s="34">
        <f>J113+J114</f>
        <v>114036.81</v>
      </c>
      <c r="K112" s="34">
        <f>K113+K114</f>
        <v>734341.26</v>
      </c>
      <c r="L112" s="34">
        <f t="shared" ref="L112:N112" si="108">L113+L114</f>
        <v>879965.02</v>
      </c>
      <c r="M112" s="34">
        <f t="shared" si="108"/>
        <v>0</v>
      </c>
      <c r="N112" s="34">
        <f t="shared" si="108"/>
        <v>0</v>
      </c>
      <c r="O112" s="19"/>
      <c r="P112" s="86" t="s">
        <v>9</v>
      </c>
      <c r="Q112" s="80" t="s">
        <v>9</v>
      </c>
      <c r="R112" s="80" t="s">
        <v>9</v>
      </c>
      <c r="S112" s="80" t="s">
        <v>9</v>
      </c>
      <c r="T112" s="80" t="s">
        <v>9</v>
      </c>
      <c r="U112" s="80" t="s">
        <v>9</v>
      </c>
      <c r="V112" s="80" t="s">
        <v>9</v>
      </c>
      <c r="W112" s="80" t="s">
        <v>9</v>
      </c>
      <c r="X112" s="80" t="s">
        <v>9</v>
      </c>
      <c r="Y112" s="80" t="s">
        <v>9</v>
      </c>
      <c r="Z112" s="54"/>
    </row>
    <row r="113" spans="1:26" s="12" customFormat="1" ht="33.75" customHeight="1">
      <c r="A113" s="90"/>
      <c r="B113" s="93"/>
      <c r="C113" s="78"/>
      <c r="D113" s="89"/>
      <c r="E113" s="89"/>
      <c r="F113" s="71" t="s">
        <v>121</v>
      </c>
      <c r="G113" s="64">
        <f>G116</f>
        <v>44518.850000000006</v>
      </c>
      <c r="H113" s="64">
        <f t="shared" ref="H113:K113" si="109">H116</f>
        <v>0</v>
      </c>
      <c r="I113" s="64">
        <f t="shared" si="109"/>
        <v>0</v>
      </c>
      <c r="J113" s="64">
        <f t="shared" si="109"/>
        <v>2281</v>
      </c>
      <c r="K113" s="64">
        <f t="shared" si="109"/>
        <v>14686.83</v>
      </c>
      <c r="L113" s="64">
        <f t="shared" ref="L113:N113" si="110">L116</f>
        <v>27551.02</v>
      </c>
      <c r="M113" s="64">
        <f t="shared" si="110"/>
        <v>0</v>
      </c>
      <c r="N113" s="64">
        <f t="shared" si="110"/>
        <v>0</v>
      </c>
      <c r="O113" s="19"/>
      <c r="P113" s="95"/>
      <c r="Q113" s="81"/>
      <c r="R113" s="81"/>
      <c r="S113" s="81"/>
      <c r="T113" s="81"/>
      <c r="U113" s="81"/>
      <c r="V113" s="81"/>
      <c r="W113" s="81"/>
      <c r="X113" s="81"/>
      <c r="Y113" s="81"/>
      <c r="Z113" s="54"/>
    </row>
    <row r="114" spans="1:26" s="12" customFormat="1" ht="34.5" customHeight="1">
      <c r="A114" s="90"/>
      <c r="B114" s="94"/>
      <c r="C114" s="79"/>
      <c r="D114" s="91"/>
      <c r="E114" s="91"/>
      <c r="F114" s="71" t="s">
        <v>122</v>
      </c>
      <c r="G114" s="64">
        <f>G117</f>
        <v>1683824.24</v>
      </c>
      <c r="H114" s="64">
        <f t="shared" ref="H114:K114" si="111">H117</f>
        <v>0</v>
      </c>
      <c r="I114" s="64">
        <f t="shared" si="111"/>
        <v>0</v>
      </c>
      <c r="J114" s="64">
        <f t="shared" si="111"/>
        <v>111755.81</v>
      </c>
      <c r="K114" s="64">
        <f t="shared" si="111"/>
        <v>719654.43</v>
      </c>
      <c r="L114" s="64">
        <f t="shared" ref="L114:N114" si="112">L117</f>
        <v>852414</v>
      </c>
      <c r="M114" s="64">
        <f t="shared" si="112"/>
        <v>0</v>
      </c>
      <c r="N114" s="64">
        <f t="shared" si="112"/>
        <v>0</v>
      </c>
      <c r="O114" s="19"/>
      <c r="P114" s="87"/>
      <c r="Q114" s="82"/>
      <c r="R114" s="82"/>
      <c r="S114" s="82"/>
      <c r="T114" s="82"/>
      <c r="U114" s="82"/>
      <c r="V114" s="82"/>
      <c r="W114" s="82"/>
      <c r="X114" s="82"/>
      <c r="Y114" s="82"/>
      <c r="Z114" s="54"/>
    </row>
    <row r="115" spans="1:26" s="12" customFormat="1" ht="51.75" customHeight="1">
      <c r="A115" s="106" t="s">
        <v>79</v>
      </c>
      <c r="B115" s="105" t="s">
        <v>202</v>
      </c>
      <c r="C115" s="86">
        <v>2020</v>
      </c>
      <c r="D115" s="80">
        <v>2026</v>
      </c>
      <c r="E115" s="88" t="s">
        <v>22</v>
      </c>
      <c r="F115" s="71" t="s">
        <v>11</v>
      </c>
      <c r="G115" s="67">
        <f>H115+I115+J115+K115+L115+M115+N115</f>
        <v>1728343.09</v>
      </c>
      <c r="H115" s="67">
        <f t="shared" ref="H115:K115" si="113">H116+H117</f>
        <v>0</v>
      </c>
      <c r="I115" s="67">
        <f t="shared" si="113"/>
        <v>0</v>
      </c>
      <c r="J115" s="67">
        <f t="shared" si="113"/>
        <v>114036.81</v>
      </c>
      <c r="K115" s="67">
        <f t="shared" si="113"/>
        <v>734341.26</v>
      </c>
      <c r="L115" s="67">
        <f t="shared" ref="L115:N115" si="114">L116+L117</f>
        <v>879965.02</v>
      </c>
      <c r="M115" s="67">
        <f t="shared" si="114"/>
        <v>0</v>
      </c>
      <c r="N115" s="67">
        <f t="shared" si="114"/>
        <v>0</v>
      </c>
      <c r="O115" s="19"/>
      <c r="P115" s="80" t="s">
        <v>9</v>
      </c>
      <c r="Q115" s="80" t="s">
        <v>9</v>
      </c>
      <c r="R115" s="80" t="s">
        <v>9</v>
      </c>
      <c r="S115" s="80" t="s">
        <v>9</v>
      </c>
      <c r="T115" s="80" t="s">
        <v>9</v>
      </c>
      <c r="U115" s="80" t="s">
        <v>9</v>
      </c>
      <c r="V115" s="80" t="s">
        <v>9</v>
      </c>
      <c r="W115" s="80" t="s">
        <v>9</v>
      </c>
      <c r="X115" s="80" t="s">
        <v>9</v>
      </c>
      <c r="Y115" s="80" t="s">
        <v>9</v>
      </c>
      <c r="Z115" s="54"/>
    </row>
    <row r="116" spans="1:26" s="12" customFormat="1" ht="50.25" customHeight="1">
      <c r="A116" s="107"/>
      <c r="B116" s="130"/>
      <c r="C116" s="95"/>
      <c r="D116" s="81"/>
      <c r="E116" s="89"/>
      <c r="F116" s="71" t="s">
        <v>121</v>
      </c>
      <c r="G116" s="67">
        <f>H116+I116+J116+K116+L116+M116+N116</f>
        <v>44518.850000000006</v>
      </c>
      <c r="H116" s="67">
        <f t="shared" ref="H116:I117" si="115">H125</f>
        <v>0</v>
      </c>
      <c r="I116" s="67">
        <f t="shared" si="115"/>
        <v>0</v>
      </c>
      <c r="J116" s="67">
        <f>J119</f>
        <v>2281</v>
      </c>
      <c r="K116" s="67">
        <f>K119</f>
        <v>14686.83</v>
      </c>
      <c r="L116" s="67">
        <f t="shared" ref="L116:N116" si="116">L119</f>
        <v>27551.02</v>
      </c>
      <c r="M116" s="67">
        <f t="shared" si="116"/>
        <v>0</v>
      </c>
      <c r="N116" s="67">
        <f t="shared" si="116"/>
        <v>0</v>
      </c>
      <c r="O116" s="19"/>
      <c r="P116" s="81"/>
      <c r="Q116" s="81"/>
      <c r="R116" s="81"/>
      <c r="S116" s="81"/>
      <c r="T116" s="81"/>
      <c r="U116" s="81"/>
      <c r="V116" s="81"/>
      <c r="W116" s="81"/>
      <c r="X116" s="81"/>
      <c r="Y116" s="81"/>
      <c r="Z116" s="54"/>
    </row>
    <row r="117" spans="1:26" s="12" customFormat="1" ht="45" customHeight="1">
      <c r="A117" s="108"/>
      <c r="B117" s="131"/>
      <c r="C117" s="87"/>
      <c r="D117" s="82"/>
      <c r="E117" s="91"/>
      <c r="F117" s="71" t="s">
        <v>122</v>
      </c>
      <c r="G117" s="67">
        <f>H117+I117+J117+K117+L117+M117+N117</f>
        <v>1683824.24</v>
      </c>
      <c r="H117" s="67">
        <f t="shared" si="115"/>
        <v>0</v>
      </c>
      <c r="I117" s="67">
        <f t="shared" si="115"/>
        <v>0</v>
      </c>
      <c r="J117" s="67">
        <f>J120</f>
        <v>111755.81</v>
      </c>
      <c r="K117" s="67">
        <f>K120</f>
        <v>719654.43</v>
      </c>
      <c r="L117" s="67">
        <f t="shared" ref="L117:N117" si="117">L120</f>
        <v>852414</v>
      </c>
      <c r="M117" s="67">
        <f t="shared" si="117"/>
        <v>0</v>
      </c>
      <c r="N117" s="67">
        <f t="shared" si="117"/>
        <v>0</v>
      </c>
      <c r="O117" s="19"/>
      <c r="P117" s="82"/>
      <c r="Q117" s="82"/>
      <c r="R117" s="82"/>
      <c r="S117" s="82"/>
      <c r="T117" s="82"/>
      <c r="U117" s="82"/>
      <c r="V117" s="82"/>
      <c r="W117" s="82"/>
      <c r="X117" s="82"/>
      <c r="Y117" s="82"/>
      <c r="Z117" s="54"/>
    </row>
    <row r="118" spans="1:26" s="12" customFormat="1" ht="240" customHeight="1">
      <c r="A118" s="106" t="s">
        <v>80</v>
      </c>
      <c r="B118" s="105" t="s">
        <v>199</v>
      </c>
      <c r="C118" s="86">
        <v>2020</v>
      </c>
      <c r="D118" s="80">
        <v>2026</v>
      </c>
      <c r="E118" s="88" t="s">
        <v>22</v>
      </c>
      <c r="F118" s="71" t="s">
        <v>11</v>
      </c>
      <c r="G118" s="67">
        <f t="shared" ref="G118:G119" si="118">H118+I118+J118+K118+L118+M118+N118</f>
        <v>1728343.09</v>
      </c>
      <c r="H118" s="67"/>
      <c r="I118" s="67"/>
      <c r="J118" s="67">
        <f>J119+J120</f>
        <v>114036.81</v>
      </c>
      <c r="K118" s="67">
        <f>K119+K120</f>
        <v>734341.26</v>
      </c>
      <c r="L118" s="67">
        <f t="shared" ref="L118:M118" si="119">L119+L120</f>
        <v>879965.02</v>
      </c>
      <c r="M118" s="67">
        <f t="shared" si="119"/>
        <v>0</v>
      </c>
      <c r="N118" s="67">
        <f t="shared" ref="N118" si="120">N119+N120</f>
        <v>0</v>
      </c>
      <c r="O118" s="19"/>
      <c r="P118" s="58" t="s">
        <v>200</v>
      </c>
      <c r="Q118" s="58" t="s">
        <v>13</v>
      </c>
      <c r="R118" s="49" t="s">
        <v>9</v>
      </c>
      <c r="S118" s="49" t="s">
        <v>9</v>
      </c>
      <c r="T118" s="49" t="s">
        <v>9</v>
      </c>
      <c r="U118" s="49">
        <v>100</v>
      </c>
      <c r="V118" s="49">
        <v>100</v>
      </c>
      <c r="W118" s="49">
        <v>100</v>
      </c>
      <c r="X118" s="49" t="s">
        <v>9</v>
      </c>
      <c r="Y118" s="54" t="s">
        <v>9</v>
      </c>
      <c r="Z118" s="54"/>
    </row>
    <row r="119" spans="1:26" s="12" customFormat="1" ht="72.75" customHeight="1">
      <c r="A119" s="107"/>
      <c r="B119" s="130"/>
      <c r="C119" s="95"/>
      <c r="D119" s="81"/>
      <c r="E119" s="89"/>
      <c r="F119" s="71" t="s">
        <v>121</v>
      </c>
      <c r="G119" s="67">
        <f t="shared" si="118"/>
        <v>44518.850000000006</v>
      </c>
      <c r="H119" s="67"/>
      <c r="I119" s="67"/>
      <c r="J119" s="67">
        <v>2281</v>
      </c>
      <c r="K119" s="67">
        <v>14686.83</v>
      </c>
      <c r="L119" s="67">
        <v>27551.02</v>
      </c>
      <c r="M119" s="67"/>
      <c r="N119" s="67"/>
      <c r="O119" s="19"/>
      <c r="P119" s="187" t="s">
        <v>211</v>
      </c>
      <c r="Q119" s="98" t="s">
        <v>13</v>
      </c>
      <c r="R119" s="98" t="s">
        <v>9</v>
      </c>
      <c r="S119" s="98" t="s">
        <v>9</v>
      </c>
      <c r="T119" s="98" t="s">
        <v>9</v>
      </c>
      <c r="U119" s="98">
        <v>100</v>
      </c>
      <c r="V119" s="98">
        <v>100</v>
      </c>
      <c r="W119" s="98">
        <v>100</v>
      </c>
      <c r="X119" s="98" t="s">
        <v>9</v>
      </c>
      <c r="Y119" s="86" t="s">
        <v>9</v>
      </c>
      <c r="Z119" s="54"/>
    </row>
    <row r="120" spans="1:26" s="12" customFormat="1" ht="117" customHeight="1">
      <c r="A120" s="108"/>
      <c r="B120" s="131"/>
      <c r="C120" s="87"/>
      <c r="D120" s="82"/>
      <c r="E120" s="91"/>
      <c r="F120" s="71" t="s">
        <v>122</v>
      </c>
      <c r="G120" s="67">
        <f>H120+I120+J120+K120+L120+M120+N120</f>
        <v>1683824.24</v>
      </c>
      <c r="H120" s="67"/>
      <c r="I120" s="67"/>
      <c r="J120" s="67">
        <v>111755.81</v>
      </c>
      <c r="K120" s="67">
        <v>719654.43</v>
      </c>
      <c r="L120" s="67">
        <v>852414</v>
      </c>
      <c r="M120" s="67"/>
      <c r="N120" s="67"/>
      <c r="O120" s="19"/>
      <c r="P120" s="187"/>
      <c r="Q120" s="98"/>
      <c r="R120" s="98"/>
      <c r="S120" s="98"/>
      <c r="T120" s="98"/>
      <c r="U120" s="98"/>
      <c r="V120" s="98"/>
      <c r="W120" s="98"/>
      <c r="X120" s="98"/>
      <c r="Y120" s="87"/>
      <c r="Z120" s="54"/>
    </row>
    <row r="121" spans="1:26" s="12" customFormat="1" ht="50.25" customHeight="1">
      <c r="A121" s="106" t="s">
        <v>82</v>
      </c>
      <c r="B121" s="92" t="s">
        <v>205</v>
      </c>
      <c r="C121" s="77" t="s">
        <v>9</v>
      </c>
      <c r="D121" s="88" t="s">
        <v>9</v>
      </c>
      <c r="E121" s="88" t="s">
        <v>22</v>
      </c>
      <c r="F121" s="71" t="s">
        <v>11</v>
      </c>
      <c r="G121" s="67">
        <f t="shared" ref="G121:G126" si="121">H121+I121+J121+K121+L121+M121+N121</f>
        <v>21477167.219999999</v>
      </c>
      <c r="H121" s="64">
        <v>0</v>
      </c>
      <c r="I121" s="33">
        <v>0</v>
      </c>
      <c r="J121" s="34">
        <f>J122+J123</f>
        <v>1510441.47</v>
      </c>
      <c r="K121" s="67">
        <f>K122+K123</f>
        <v>4780551.0199999996</v>
      </c>
      <c r="L121" s="67">
        <f>L122+L123</f>
        <v>4714776.2799999993</v>
      </c>
      <c r="M121" s="67">
        <f>M122+M123</f>
        <v>4714776.2799999993</v>
      </c>
      <c r="N121" s="67">
        <f>N122+N123</f>
        <v>5756622.1699999999</v>
      </c>
      <c r="O121" s="19"/>
      <c r="P121" s="86" t="s">
        <v>9</v>
      </c>
      <c r="Q121" s="80" t="s">
        <v>9</v>
      </c>
      <c r="R121" s="80" t="s">
        <v>9</v>
      </c>
      <c r="S121" s="80" t="s">
        <v>9</v>
      </c>
      <c r="T121" s="80" t="s">
        <v>9</v>
      </c>
      <c r="U121" s="80" t="s">
        <v>9</v>
      </c>
      <c r="V121" s="80" t="s">
        <v>9</v>
      </c>
      <c r="W121" s="80" t="s">
        <v>9</v>
      </c>
      <c r="X121" s="80" t="s">
        <v>9</v>
      </c>
      <c r="Y121" s="86" t="s">
        <v>9</v>
      </c>
      <c r="Z121" s="54"/>
    </row>
    <row r="122" spans="1:26" s="12" customFormat="1" ht="26.25" customHeight="1">
      <c r="A122" s="107"/>
      <c r="B122" s="93"/>
      <c r="C122" s="78"/>
      <c r="D122" s="89"/>
      <c r="E122" s="89"/>
      <c r="F122" s="71" t="s">
        <v>121</v>
      </c>
      <c r="G122" s="67">
        <f t="shared" si="121"/>
        <v>489961.09</v>
      </c>
      <c r="H122" s="64">
        <f t="shared" ref="H122:M123" si="122">H125</f>
        <v>0</v>
      </c>
      <c r="I122" s="64">
        <f t="shared" si="122"/>
        <v>0</v>
      </c>
      <c r="J122" s="64">
        <f t="shared" si="122"/>
        <v>30208.83</v>
      </c>
      <c r="K122" s="64">
        <f t="shared" si="122"/>
        <v>95611.02</v>
      </c>
      <c r="L122" s="64">
        <f t="shared" si="122"/>
        <v>95611.02</v>
      </c>
      <c r="M122" s="64">
        <f t="shared" si="122"/>
        <v>95611.02</v>
      </c>
      <c r="N122" s="64">
        <f t="shared" ref="N122" si="123">N125</f>
        <v>172919.2</v>
      </c>
      <c r="O122" s="19"/>
      <c r="P122" s="95"/>
      <c r="Q122" s="81"/>
      <c r="R122" s="81"/>
      <c r="S122" s="81"/>
      <c r="T122" s="81"/>
      <c r="U122" s="81"/>
      <c r="V122" s="81"/>
      <c r="W122" s="81"/>
      <c r="X122" s="81"/>
      <c r="Y122" s="95"/>
      <c r="Z122" s="54"/>
    </row>
    <row r="123" spans="1:26" s="12" customFormat="1" ht="22.5" customHeight="1">
      <c r="A123" s="108"/>
      <c r="B123" s="94"/>
      <c r="C123" s="79"/>
      <c r="D123" s="91"/>
      <c r="E123" s="91"/>
      <c r="F123" s="71" t="s">
        <v>122</v>
      </c>
      <c r="G123" s="67">
        <f t="shared" si="121"/>
        <v>20987206.129999999</v>
      </c>
      <c r="H123" s="64">
        <f t="shared" si="122"/>
        <v>0</v>
      </c>
      <c r="I123" s="64">
        <f t="shared" si="122"/>
        <v>0</v>
      </c>
      <c r="J123" s="64">
        <f t="shared" si="122"/>
        <v>1480232.64</v>
      </c>
      <c r="K123" s="64">
        <f t="shared" si="122"/>
        <v>4684940</v>
      </c>
      <c r="L123" s="64">
        <f t="shared" si="122"/>
        <v>4619165.26</v>
      </c>
      <c r="M123" s="64">
        <f t="shared" si="122"/>
        <v>4619165.26</v>
      </c>
      <c r="N123" s="64">
        <f t="shared" ref="N123" si="124">N126</f>
        <v>5583702.9699999997</v>
      </c>
      <c r="O123" s="19"/>
      <c r="P123" s="87"/>
      <c r="Q123" s="82"/>
      <c r="R123" s="82"/>
      <c r="S123" s="82"/>
      <c r="T123" s="82"/>
      <c r="U123" s="82"/>
      <c r="V123" s="82"/>
      <c r="W123" s="82"/>
      <c r="X123" s="82"/>
      <c r="Y123" s="87"/>
      <c r="Z123" s="54"/>
    </row>
    <row r="124" spans="1:26" s="12" customFormat="1" ht="34.5" customHeight="1">
      <c r="A124" s="106" t="s">
        <v>83</v>
      </c>
      <c r="B124" s="105" t="s">
        <v>208</v>
      </c>
      <c r="C124" s="86">
        <v>2020</v>
      </c>
      <c r="D124" s="80">
        <v>2026</v>
      </c>
      <c r="E124" s="88" t="s">
        <v>22</v>
      </c>
      <c r="F124" s="71" t="s">
        <v>11</v>
      </c>
      <c r="G124" s="67">
        <f t="shared" si="121"/>
        <v>21477167.219999999</v>
      </c>
      <c r="H124" s="67">
        <v>0</v>
      </c>
      <c r="I124" s="67">
        <v>0</v>
      </c>
      <c r="J124" s="67">
        <f>J125+J126</f>
        <v>1510441.47</v>
      </c>
      <c r="K124" s="67">
        <f>K125+K126</f>
        <v>4780551.0199999996</v>
      </c>
      <c r="L124" s="67">
        <f>L125+L126</f>
        <v>4714776.2799999993</v>
      </c>
      <c r="M124" s="67">
        <f>M125+M126</f>
        <v>4714776.2799999993</v>
      </c>
      <c r="N124" s="67">
        <f>N125+N126</f>
        <v>5756622.1699999999</v>
      </c>
      <c r="O124" s="19"/>
      <c r="P124" s="24" t="s">
        <v>207</v>
      </c>
      <c r="Q124" s="24" t="s">
        <v>204</v>
      </c>
      <c r="R124" s="24" t="s">
        <v>9</v>
      </c>
      <c r="S124" s="24" t="s">
        <v>9</v>
      </c>
      <c r="T124" s="24" t="s">
        <v>9</v>
      </c>
      <c r="U124" s="55">
        <v>8.5</v>
      </c>
      <c r="V124" s="24"/>
      <c r="W124" s="24"/>
      <c r="X124" s="24"/>
      <c r="Y124" s="54"/>
      <c r="Z124" s="54"/>
    </row>
    <row r="125" spans="1:26" s="12" customFormat="1" ht="33" customHeight="1">
      <c r="A125" s="107"/>
      <c r="B125" s="130"/>
      <c r="C125" s="95"/>
      <c r="D125" s="81"/>
      <c r="E125" s="89"/>
      <c r="F125" s="71" t="s">
        <v>121</v>
      </c>
      <c r="G125" s="67">
        <f t="shared" si="121"/>
        <v>489961.09</v>
      </c>
      <c r="H125" s="67">
        <v>0</v>
      </c>
      <c r="I125" s="67">
        <v>0</v>
      </c>
      <c r="J125" s="67">
        <f t="shared" ref="J125:M126" si="125">J128</f>
        <v>30208.83</v>
      </c>
      <c r="K125" s="67">
        <f t="shared" si="125"/>
        <v>95611.02</v>
      </c>
      <c r="L125" s="67">
        <f t="shared" si="125"/>
        <v>95611.02</v>
      </c>
      <c r="M125" s="67">
        <f t="shared" si="125"/>
        <v>95611.02</v>
      </c>
      <c r="N125" s="67">
        <f t="shared" ref="N125" si="126">N128</f>
        <v>172919.2</v>
      </c>
      <c r="O125" s="19"/>
      <c r="P125" s="99" t="s">
        <v>210</v>
      </c>
      <c r="Q125" s="101" t="s">
        <v>204</v>
      </c>
      <c r="R125" s="101" t="s">
        <v>9</v>
      </c>
      <c r="S125" s="101" t="s">
        <v>9</v>
      </c>
      <c r="T125" s="101" t="s">
        <v>9</v>
      </c>
      <c r="U125" s="80" t="s">
        <v>9</v>
      </c>
      <c r="V125" s="80">
        <v>17</v>
      </c>
      <c r="W125" s="80">
        <v>17</v>
      </c>
      <c r="X125" s="80">
        <v>17</v>
      </c>
      <c r="Y125" s="86">
        <v>17</v>
      </c>
      <c r="Z125" s="54"/>
    </row>
    <row r="126" spans="1:26" s="12" customFormat="1" ht="30.75" customHeight="1">
      <c r="A126" s="108"/>
      <c r="B126" s="131"/>
      <c r="C126" s="87"/>
      <c r="D126" s="82"/>
      <c r="E126" s="91"/>
      <c r="F126" s="71" t="s">
        <v>122</v>
      </c>
      <c r="G126" s="67">
        <f t="shared" si="121"/>
        <v>20987206.129999999</v>
      </c>
      <c r="H126" s="67">
        <v>0</v>
      </c>
      <c r="I126" s="67">
        <v>0</v>
      </c>
      <c r="J126" s="67">
        <f t="shared" si="125"/>
        <v>1480232.64</v>
      </c>
      <c r="K126" s="67">
        <f t="shared" si="125"/>
        <v>4684940</v>
      </c>
      <c r="L126" s="67">
        <f t="shared" si="125"/>
        <v>4619165.26</v>
      </c>
      <c r="M126" s="67">
        <f t="shared" si="125"/>
        <v>4619165.26</v>
      </c>
      <c r="N126" s="67">
        <f t="shared" ref="N126" si="127">N129</f>
        <v>5583702.9699999997</v>
      </c>
      <c r="O126" s="19"/>
      <c r="P126" s="100"/>
      <c r="Q126" s="102"/>
      <c r="R126" s="102"/>
      <c r="S126" s="102"/>
      <c r="T126" s="102"/>
      <c r="U126" s="82"/>
      <c r="V126" s="82"/>
      <c r="W126" s="82"/>
      <c r="X126" s="82"/>
      <c r="Y126" s="87"/>
      <c r="Z126" s="54"/>
    </row>
    <row r="127" spans="1:26" s="12" customFormat="1" ht="39" customHeight="1">
      <c r="A127" s="106" t="s">
        <v>84</v>
      </c>
      <c r="B127" s="105" t="s">
        <v>206</v>
      </c>
      <c r="C127" s="86">
        <v>2020</v>
      </c>
      <c r="D127" s="80">
        <v>2026</v>
      </c>
      <c r="E127" s="88" t="s">
        <v>22</v>
      </c>
      <c r="F127" s="71" t="s">
        <v>11</v>
      </c>
      <c r="G127" s="67">
        <f>H127+I127+J127+K127+L127+M127+N127</f>
        <v>21477167.219999999</v>
      </c>
      <c r="H127" s="67">
        <v>0</v>
      </c>
      <c r="I127" s="67">
        <v>0</v>
      </c>
      <c r="J127" s="67">
        <f>J128+J129</f>
        <v>1510441.47</v>
      </c>
      <c r="K127" s="67">
        <f>K128+K129</f>
        <v>4780551.0199999996</v>
      </c>
      <c r="L127" s="67">
        <f>L128+L129</f>
        <v>4714776.2799999993</v>
      </c>
      <c r="M127" s="67">
        <f>M128+M129</f>
        <v>4714776.2799999993</v>
      </c>
      <c r="N127" s="67">
        <f>N128+N129</f>
        <v>5756622.1699999999</v>
      </c>
      <c r="O127" s="19"/>
      <c r="P127" s="24" t="s">
        <v>207</v>
      </c>
      <c r="Q127" s="24" t="s">
        <v>204</v>
      </c>
      <c r="R127" s="24" t="s">
        <v>9</v>
      </c>
      <c r="S127" s="24" t="s">
        <v>9</v>
      </c>
      <c r="T127" s="24" t="s">
        <v>9</v>
      </c>
      <c r="U127" s="55">
        <v>8.5</v>
      </c>
      <c r="V127" s="55"/>
      <c r="W127" s="55"/>
      <c r="X127" s="55"/>
      <c r="Y127" s="54"/>
      <c r="Z127" s="54"/>
    </row>
    <row r="128" spans="1:26" s="12" customFormat="1" ht="30" customHeight="1">
      <c r="A128" s="107"/>
      <c r="B128" s="130"/>
      <c r="C128" s="95"/>
      <c r="D128" s="81"/>
      <c r="E128" s="89"/>
      <c r="F128" s="71" t="s">
        <v>121</v>
      </c>
      <c r="G128" s="67">
        <f>H128+I128+J128+K128+L128+M128+N128</f>
        <v>489961.09</v>
      </c>
      <c r="H128" s="67">
        <v>0</v>
      </c>
      <c r="I128" s="67">
        <v>0</v>
      </c>
      <c r="J128" s="67">
        <v>30208.83</v>
      </c>
      <c r="K128" s="67">
        <v>95611.02</v>
      </c>
      <c r="L128" s="67">
        <v>95611.02</v>
      </c>
      <c r="M128" s="67">
        <v>95611.02</v>
      </c>
      <c r="N128" s="67">
        <v>172919.2</v>
      </c>
      <c r="O128" s="19"/>
      <c r="P128" s="99" t="s">
        <v>210</v>
      </c>
      <c r="Q128" s="101" t="s">
        <v>204</v>
      </c>
      <c r="R128" s="101" t="s">
        <v>9</v>
      </c>
      <c r="S128" s="101" t="s">
        <v>9</v>
      </c>
      <c r="T128" s="101" t="s">
        <v>9</v>
      </c>
      <c r="U128" s="80" t="s">
        <v>9</v>
      </c>
      <c r="V128" s="80">
        <v>17</v>
      </c>
      <c r="W128" s="80">
        <v>17</v>
      </c>
      <c r="X128" s="80">
        <v>17</v>
      </c>
      <c r="Y128" s="77"/>
      <c r="Z128" s="54"/>
    </row>
    <row r="129" spans="1:26" s="12" customFormat="1" ht="29.25" customHeight="1">
      <c r="A129" s="108"/>
      <c r="B129" s="131"/>
      <c r="C129" s="87"/>
      <c r="D129" s="82"/>
      <c r="E129" s="91"/>
      <c r="F129" s="71" t="s">
        <v>122</v>
      </c>
      <c r="G129" s="67">
        <f>H129+I129+J129+K129+L129+M129+N129</f>
        <v>20987206.129999999</v>
      </c>
      <c r="H129" s="67">
        <v>0</v>
      </c>
      <c r="I129" s="67">
        <v>0</v>
      </c>
      <c r="J129" s="67">
        <v>1480232.64</v>
      </c>
      <c r="K129" s="67">
        <v>4684940</v>
      </c>
      <c r="L129" s="67">
        <v>4619165.26</v>
      </c>
      <c r="M129" s="67">
        <v>4619165.26</v>
      </c>
      <c r="N129" s="67">
        <v>5583702.9699999997</v>
      </c>
      <c r="O129" s="19"/>
      <c r="P129" s="100"/>
      <c r="Q129" s="102"/>
      <c r="R129" s="102"/>
      <c r="S129" s="102"/>
      <c r="T129" s="102"/>
      <c r="U129" s="82"/>
      <c r="V129" s="82"/>
      <c r="W129" s="82"/>
      <c r="X129" s="82"/>
      <c r="Y129" s="79"/>
      <c r="Z129" s="54"/>
    </row>
    <row r="130" spans="1:26" s="12" customFormat="1" ht="32.25" customHeight="1">
      <c r="A130" s="106"/>
      <c r="B130" s="112" t="s">
        <v>62</v>
      </c>
      <c r="C130" s="98">
        <v>2020</v>
      </c>
      <c r="D130" s="98">
        <v>2026</v>
      </c>
      <c r="E130" s="98" t="s">
        <v>9</v>
      </c>
      <c r="F130" s="75" t="s">
        <v>11</v>
      </c>
      <c r="G130" s="38">
        <f>SUM(G131:G132)</f>
        <v>3465681414.9900007</v>
      </c>
      <c r="H130" s="35">
        <f>SUM(H131:H132)</f>
        <v>383316562.75999999</v>
      </c>
      <c r="I130" s="35">
        <f>SUM(I131:I132)</f>
        <v>434891412.89999998</v>
      </c>
      <c r="J130" s="38">
        <f>SUM(J131:J132)</f>
        <v>504362943.50999999</v>
      </c>
      <c r="K130" s="38">
        <f>SUM(K131:K132)</f>
        <v>557356468.76999998</v>
      </c>
      <c r="L130" s="38">
        <f>SUM(L131+L132)</f>
        <v>637454766.45000005</v>
      </c>
      <c r="M130" s="38">
        <f>SUM(M131:M132)</f>
        <v>491605657.75999999</v>
      </c>
      <c r="N130" s="38">
        <f>SUM(N131:N132)</f>
        <v>456693602.84000003</v>
      </c>
      <c r="O130" s="25"/>
      <c r="P130" s="80" t="s">
        <v>9</v>
      </c>
      <c r="Q130" s="98" t="s">
        <v>9</v>
      </c>
      <c r="R130" s="98" t="s">
        <v>9</v>
      </c>
      <c r="S130" s="98" t="s">
        <v>9</v>
      </c>
      <c r="T130" s="98" t="s">
        <v>9</v>
      </c>
      <c r="U130" s="98" t="s">
        <v>9</v>
      </c>
      <c r="V130" s="98" t="s">
        <v>9</v>
      </c>
      <c r="W130" s="98" t="s">
        <v>9</v>
      </c>
      <c r="X130" s="98" t="s">
        <v>9</v>
      </c>
      <c r="Y130" s="96" t="s">
        <v>9</v>
      </c>
      <c r="Z130" s="97">
        <v>100</v>
      </c>
    </row>
    <row r="131" spans="1:26" s="12" customFormat="1" ht="32.25" customHeight="1">
      <c r="A131" s="107"/>
      <c r="B131" s="112"/>
      <c r="C131" s="98"/>
      <c r="D131" s="98"/>
      <c r="E131" s="98"/>
      <c r="F131" s="75" t="s">
        <v>121</v>
      </c>
      <c r="G131" s="36">
        <f>SUM(H131:N131)</f>
        <v>933016660.97000003</v>
      </c>
      <c r="H131" s="38">
        <f>SUM(H18+H30+H55+H70+H80+H89+H101)</f>
        <v>108210932.94</v>
      </c>
      <c r="I131" s="38">
        <f>SUM(I18+I30+I55+I70+I80+I89+I101)</f>
        <v>123250293.70999999</v>
      </c>
      <c r="J131" s="38">
        <f t="shared" ref="J131:M132" si="128">SUM(J18+J30+J55+J70+J80+J89+J101+J113+J122)</f>
        <v>130551711.06</v>
      </c>
      <c r="K131" s="38">
        <f t="shared" si="128"/>
        <v>147298706.57000002</v>
      </c>
      <c r="L131" s="38">
        <f t="shared" si="128"/>
        <v>184775128.69</v>
      </c>
      <c r="M131" s="38">
        <f t="shared" si="128"/>
        <v>114964968</v>
      </c>
      <c r="N131" s="38">
        <f t="shared" ref="N131" si="129">SUM(N18+N30+N55+N70+N80+N89+N101+N113+N122)</f>
        <v>123964920</v>
      </c>
      <c r="O131" s="25"/>
      <c r="P131" s="81"/>
      <c r="Q131" s="98"/>
      <c r="R131" s="98"/>
      <c r="S131" s="98"/>
      <c r="T131" s="98"/>
      <c r="U131" s="98"/>
      <c r="V131" s="98"/>
      <c r="W131" s="98"/>
      <c r="X131" s="98"/>
      <c r="Y131" s="96"/>
      <c r="Z131" s="97"/>
    </row>
    <row r="132" spans="1:26" s="12" customFormat="1" ht="32.25" customHeight="1">
      <c r="A132" s="108"/>
      <c r="B132" s="112"/>
      <c r="C132" s="98"/>
      <c r="D132" s="98"/>
      <c r="E132" s="98"/>
      <c r="F132" s="75" t="s">
        <v>122</v>
      </c>
      <c r="G132" s="36">
        <f>SUM(H132:N132)</f>
        <v>2532664754.0200005</v>
      </c>
      <c r="H132" s="38">
        <f>SUM(H19+H31+H56+H71+H81+H90+H102)</f>
        <v>275105629.81999999</v>
      </c>
      <c r="I132" s="38">
        <f>SUM(I19+I31+I56+I71+I81+I90+I102)</f>
        <v>311641119.19</v>
      </c>
      <c r="J132" s="38">
        <f t="shared" si="128"/>
        <v>373811232.44999999</v>
      </c>
      <c r="K132" s="38">
        <f t="shared" si="128"/>
        <v>410057762.19999999</v>
      </c>
      <c r="L132" s="38">
        <f t="shared" si="128"/>
        <v>452679637.75999999</v>
      </c>
      <c r="M132" s="38">
        <f t="shared" si="128"/>
        <v>376640689.75999999</v>
      </c>
      <c r="N132" s="38">
        <f t="shared" ref="N132" si="130">SUM(N19+N31+N56+N71+N81+N90+N102+N114+N123)</f>
        <v>332728682.84000003</v>
      </c>
      <c r="O132" s="25"/>
      <c r="P132" s="81"/>
      <c r="Q132" s="98"/>
      <c r="R132" s="98"/>
      <c r="S132" s="98"/>
      <c r="T132" s="98"/>
      <c r="U132" s="98"/>
      <c r="V132" s="98"/>
      <c r="W132" s="98"/>
      <c r="X132" s="98"/>
      <c r="Y132" s="96"/>
      <c r="Z132" s="97"/>
    </row>
    <row r="133" spans="1:26" s="12" customFormat="1" ht="12.75">
      <c r="A133" s="184" t="s">
        <v>118</v>
      </c>
      <c r="B133" s="185"/>
      <c r="C133" s="185"/>
      <c r="D133" s="185"/>
      <c r="E133" s="185"/>
      <c r="F133" s="185"/>
      <c r="G133" s="185"/>
      <c r="H133" s="185"/>
      <c r="I133" s="185"/>
      <c r="J133" s="185"/>
      <c r="K133" s="185"/>
      <c r="L133" s="185"/>
      <c r="M133" s="185"/>
      <c r="N133" s="185"/>
      <c r="O133" s="185"/>
      <c r="P133" s="185"/>
      <c r="Q133" s="185"/>
      <c r="R133" s="185"/>
      <c r="S133" s="185"/>
      <c r="T133" s="185"/>
      <c r="U133" s="185"/>
      <c r="V133" s="185"/>
      <c r="W133" s="185"/>
      <c r="X133" s="186"/>
      <c r="Y133" s="54"/>
      <c r="Z133" s="52"/>
    </row>
    <row r="134" spans="1:26" s="12" customFormat="1" ht="44.25" customHeight="1">
      <c r="A134" s="111" t="s">
        <v>131</v>
      </c>
      <c r="B134" s="111"/>
      <c r="C134" s="47">
        <v>2020</v>
      </c>
      <c r="D134" s="47">
        <v>2026</v>
      </c>
      <c r="E134" s="50" t="s">
        <v>9</v>
      </c>
      <c r="F134" s="50" t="s">
        <v>9</v>
      </c>
      <c r="G134" s="65" t="s">
        <v>9</v>
      </c>
      <c r="H134" s="65" t="s">
        <v>9</v>
      </c>
      <c r="I134" s="65" t="s">
        <v>9</v>
      </c>
      <c r="J134" s="65" t="s">
        <v>9</v>
      </c>
      <c r="K134" s="65" t="s">
        <v>9</v>
      </c>
      <c r="L134" s="65" t="s">
        <v>9</v>
      </c>
      <c r="M134" s="65" t="s">
        <v>9</v>
      </c>
      <c r="N134" s="42" t="s">
        <v>9</v>
      </c>
      <c r="O134" s="18"/>
      <c r="P134" s="44" t="s">
        <v>9</v>
      </c>
      <c r="Q134" s="44" t="s">
        <v>9</v>
      </c>
      <c r="R134" s="44" t="s">
        <v>9</v>
      </c>
      <c r="S134" s="44" t="s">
        <v>9</v>
      </c>
      <c r="T134" s="44" t="s">
        <v>9</v>
      </c>
      <c r="U134" s="44" t="s">
        <v>9</v>
      </c>
      <c r="V134" s="44" t="s">
        <v>9</v>
      </c>
      <c r="W134" s="44" t="s">
        <v>9</v>
      </c>
      <c r="X134" s="44" t="s">
        <v>9</v>
      </c>
      <c r="Y134" s="48" t="s">
        <v>9</v>
      </c>
      <c r="Z134" s="52"/>
    </row>
    <row r="135" spans="1:26" s="12" customFormat="1" ht="42" customHeight="1">
      <c r="A135" s="126" t="s">
        <v>154</v>
      </c>
      <c r="B135" s="127"/>
      <c r="C135" s="61">
        <v>2020</v>
      </c>
      <c r="D135" s="61">
        <v>2026</v>
      </c>
      <c r="E135" s="55" t="s">
        <v>9</v>
      </c>
      <c r="F135" s="55" t="s">
        <v>9</v>
      </c>
      <c r="G135" s="65" t="s">
        <v>9</v>
      </c>
      <c r="H135" s="65" t="s">
        <v>9</v>
      </c>
      <c r="I135" s="65" t="s">
        <v>9</v>
      </c>
      <c r="J135" s="65" t="s">
        <v>9</v>
      </c>
      <c r="K135" s="65" t="s">
        <v>9</v>
      </c>
      <c r="L135" s="65" t="s">
        <v>9</v>
      </c>
      <c r="M135" s="65" t="s">
        <v>9</v>
      </c>
      <c r="N135" s="42" t="s">
        <v>9</v>
      </c>
      <c r="O135" s="18"/>
      <c r="P135" s="44" t="s">
        <v>9</v>
      </c>
      <c r="Q135" s="48" t="s">
        <v>9</v>
      </c>
      <c r="R135" s="48" t="s">
        <v>9</v>
      </c>
      <c r="S135" s="48" t="s">
        <v>9</v>
      </c>
      <c r="T135" s="48" t="s">
        <v>9</v>
      </c>
      <c r="U135" s="48" t="s">
        <v>9</v>
      </c>
      <c r="V135" s="48" t="s">
        <v>9</v>
      </c>
      <c r="W135" s="48" t="s">
        <v>9</v>
      </c>
      <c r="X135" s="48" t="s">
        <v>9</v>
      </c>
      <c r="Y135" s="48" t="s">
        <v>9</v>
      </c>
      <c r="Z135" s="51"/>
    </row>
    <row r="136" spans="1:26" s="12" customFormat="1" ht="32.25" customHeight="1">
      <c r="A136" s="106" t="s">
        <v>78</v>
      </c>
      <c r="B136" s="109" t="s">
        <v>132</v>
      </c>
      <c r="C136" s="121">
        <v>2020</v>
      </c>
      <c r="D136" s="121">
        <v>2026</v>
      </c>
      <c r="E136" s="113" t="s">
        <v>22</v>
      </c>
      <c r="F136" s="63" t="s">
        <v>11</v>
      </c>
      <c r="G136" s="38">
        <f>G139</f>
        <v>99932754</v>
      </c>
      <c r="H136" s="38">
        <f t="shared" ref="H136:M136" si="131">H139</f>
        <v>12032980</v>
      </c>
      <c r="I136" s="38">
        <f t="shared" si="131"/>
        <v>12211301</v>
      </c>
      <c r="J136" s="38">
        <f t="shared" si="131"/>
        <v>12712532</v>
      </c>
      <c r="K136" s="38">
        <f t="shared" si="131"/>
        <v>15313124</v>
      </c>
      <c r="L136" s="38">
        <f t="shared" si="131"/>
        <v>16477917</v>
      </c>
      <c r="M136" s="38">
        <f t="shared" si="131"/>
        <v>15592450</v>
      </c>
      <c r="N136" s="38">
        <f t="shared" ref="N136" si="132">N139</f>
        <v>15592450</v>
      </c>
      <c r="O136" s="20"/>
      <c r="P136" s="44" t="s">
        <v>9</v>
      </c>
      <c r="Q136" s="80" t="s">
        <v>9</v>
      </c>
      <c r="R136" s="80" t="s">
        <v>9</v>
      </c>
      <c r="S136" s="80" t="s">
        <v>9</v>
      </c>
      <c r="T136" s="80" t="s">
        <v>9</v>
      </c>
      <c r="U136" s="80" t="s">
        <v>9</v>
      </c>
      <c r="V136" s="80" t="s">
        <v>9</v>
      </c>
      <c r="W136" s="80" t="s">
        <v>9</v>
      </c>
      <c r="X136" s="80" t="s">
        <v>9</v>
      </c>
      <c r="Y136" s="80" t="s">
        <v>9</v>
      </c>
      <c r="Z136" s="136"/>
    </row>
    <row r="137" spans="1:26" s="12" customFormat="1" ht="31.5" customHeight="1">
      <c r="A137" s="107"/>
      <c r="B137" s="109"/>
      <c r="C137" s="121"/>
      <c r="D137" s="121"/>
      <c r="E137" s="113"/>
      <c r="F137" s="63" t="s">
        <v>121</v>
      </c>
      <c r="G137" s="38">
        <f>G140</f>
        <v>0</v>
      </c>
      <c r="H137" s="38">
        <f t="shared" ref="H137:M138" si="133">H140</f>
        <v>0</v>
      </c>
      <c r="I137" s="38">
        <f t="shared" si="133"/>
        <v>0</v>
      </c>
      <c r="J137" s="38">
        <f t="shared" si="133"/>
        <v>0</v>
      </c>
      <c r="K137" s="38">
        <f t="shared" si="133"/>
        <v>0</v>
      </c>
      <c r="L137" s="38">
        <f t="shared" si="133"/>
        <v>0</v>
      </c>
      <c r="M137" s="38">
        <f t="shared" si="133"/>
        <v>0</v>
      </c>
      <c r="N137" s="38">
        <f t="shared" ref="N137" si="134">N140</f>
        <v>0</v>
      </c>
      <c r="O137" s="20"/>
      <c r="P137" s="44" t="s">
        <v>9</v>
      </c>
      <c r="Q137" s="81"/>
      <c r="R137" s="81"/>
      <c r="S137" s="81"/>
      <c r="T137" s="81"/>
      <c r="U137" s="81"/>
      <c r="V137" s="81"/>
      <c r="W137" s="81"/>
      <c r="X137" s="81"/>
      <c r="Y137" s="81"/>
      <c r="Z137" s="136"/>
    </row>
    <row r="138" spans="1:26" s="12" customFormat="1" ht="33.75" customHeight="1">
      <c r="A138" s="107"/>
      <c r="B138" s="109"/>
      <c r="C138" s="121"/>
      <c r="D138" s="121"/>
      <c r="E138" s="113"/>
      <c r="F138" s="63" t="s">
        <v>122</v>
      </c>
      <c r="G138" s="38">
        <f>G141</f>
        <v>99932754</v>
      </c>
      <c r="H138" s="38">
        <f t="shared" si="133"/>
        <v>12032980</v>
      </c>
      <c r="I138" s="38">
        <f t="shared" si="133"/>
        <v>12211301</v>
      </c>
      <c r="J138" s="38">
        <f t="shared" si="133"/>
        <v>12712532</v>
      </c>
      <c r="K138" s="38">
        <f t="shared" si="133"/>
        <v>15313124</v>
      </c>
      <c r="L138" s="38">
        <f t="shared" si="133"/>
        <v>16477917</v>
      </c>
      <c r="M138" s="38">
        <f t="shared" si="133"/>
        <v>15592450</v>
      </c>
      <c r="N138" s="38">
        <f t="shared" ref="N138" si="135">N141</f>
        <v>15592450</v>
      </c>
      <c r="O138" s="20"/>
      <c r="P138" s="44" t="s">
        <v>9</v>
      </c>
      <c r="Q138" s="82"/>
      <c r="R138" s="82"/>
      <c r="S138" s="82"/>
      <c r="T138" s="82"/>
      <c r="U138" s="82"/>
      <c r="V138" s="82"/>
      <c r="W138" s="82"/>
      <c r="X138" s="82"/>
      <c r="Y138" s="82"/>
      <c r="Z138" s="136"/>
    </row>
    <row r="139" spans="1:26" s="12" customFormat="1" ht="29.25" customHeight="1">
      <c r="A139" s="106" t="s">
        <v>79</v>
      </c>
      <c r="B139" s="121" t="s">
        <v>134</v>
      </c>
      <c r="C139" s="121">
        <v>2020</v>
      </c>
      <c r="D139" s="121">
        <v>2026</v>
      </c>
      <c r="E139" s="113" t="s">
        <v>22</v>
      </c>
      <c r="F139" s="63" t="s">
        <v>11</v>
      </c>
      <c r="G139" s="38">
        <f>G142+G145+G148+G151</f>
        <v>99932754</v>
      </c>
      <c r="H139" s="38">
        <f t="shared" ref="H139:M139" si="136">H140+H141</f>
        <v>12032980</v>
      </c>
      <c r="I139" s="38">
        <f t="shared" si="136"/>
        <v>12211301</v>
      </c>
      <c r="J139" s="38">
        <f t="shared" si="136"/>
        <v>12712532</v>
      </c>
      <c r="K139" s="38">
        <f t="shared" si="136"/>
        <v>15313124</v>
      </c>
      <c r="L139" s="38">
        <f t="shared" si="136"/>
        <v>16477917</v>
      </c>
      <c r="M139" s="38">
        <f t="shared" si="136"/>
        <v>15592450</v>
      </c>
      <c r="N139" s="38">
        <f t="shared" ref="N139" si="137">N140+N141</f>
        <v>15592450</v>
      </c>
      <c r="O139" s="20"/>
      <c r="P139" s="44" t="s">
        <v>9</v>
      </c>
      <c r="Q139" s="80" t="s">
        <v>9</v>
      </c>
      <c r="R139" s="80" t="s">
        <v>9</v>
      </c>
      <c r="S139" s="80" t="s">
        <v>9</v>
      </c>
      <c r="T139" s="80" t="s">
        <v>9</v>
      </c>
      <c r="U139" s="80" t="s">
        <v>9</v>
      </c>
      <c r="V139" s="80" t="s">
        <v>9</v>
      </c>
      <c r="W139" s="80" t="s">
        <v>9</v>
      </c>
      <c r="X139" s="80" t="s">
        <v>9</v>
      </c>
      <c r="Y139" s="80" t="s">
        <v>9</v>
      </c>
      <c r="Z139" s="136"/>
    </row>
    <row r="140" spans="1:26" s="12" customFormat="1" ht="24" customHeight="1">
      <c r="A140" s="107"/>
      <c r="B140" s="121"/>
      <c r="C140" s="121"/>
      <c r="D140" s="121"/>
      <c r="E140" s="113"/>
      <c r="F140" s="63" t="s">
        <v>121</v>
      </c>
      <c r="G140" s="38">
        <f>G143+G146+G149+G152</f>
        <v>0</v>
      </c>
      <c r="H140" s="38">
        <f t="shared" ref="H140:M141" si="138">H143+H146+H149+H152</f>
        <v>0</v>
      </c>
      <c r="I140" s="38">
        <f t="shared" si="138"/>
        <v>0</v>
      </c>
      <c r="J140" s="38">
        <f t="shared" si="138"/>
        <v>0</v>
      </c>
      <c r="K140" s="38">
        <f t="shared" si="138"/>
        <v>0</v>
      </c>
      <c r="L140" s="38">
        <f t="shared" si="138"/>
        <v>0</v>
      </c>
      <c r="M140" s="38">
        <f t="shared" si="138"/>
        <v>0</v>
      </c>
      <c r="N140" s="38">
        <f t="shared" ref="N140" si="139">N143+N146+N149+N152</f>
        <v>0</v>
      </c>
      <c r="O140" s="20"/>
      <c r="P140" s="44" t="s">
        <v>9</v>
      </c>
      <c r="Q140" s="81"/>
      <c r="R140" s="81"/>
      <c r="S140" s="81"/>
      <c r="T140" s="81"/>
      <c r="U140" s="81"/>
      <c r="V140" s="81"/>
      <c r="W140" s="81"/>
      <c r="X140" s="81"/>
      <c r="Y140" s="81"/>
      <c r="Z140" s="136"/>
    </row>
    <row r="141" spans="1:26" s="12" customFormat="1" ht="36" customHeight="1">
      <c r="A141" s="107"/>
      <c r="B141" s="121"/>
      <c r="C141" s="121"/>
      <c r="D141" s="121"/>
      <c r="E141" s="113"/>
      <c r="F141" s="63" t="s">
        <v>122</v>
      </c>
      <c r="G141" s="38">
        <f>G144+G147+G150+G153</f>
        <v>99932754</v>
      </c>
      <c r="H141" s="38">
        <f t="shared" si="138"/>
        <v>12032980</v>
      </c>
      <c r="I141" s="38">
        <f t="shared" si="138"/>
        <v>12211301</v>
      </c>
      <c r="J141" s="38">
        <f t="shared" si="138"/>
        <v>12712532</v>
      </c>
      <c r="K141" s="38">
        <f t="shared" si="138"/>
        <v>15313124</v>
      </c>
      <c r="L141" s="38">
        <f t="shared" si="138"/>
        <v>16477917</v>
      </c>
      <c r="M141" s="38">
        <f t="shared" si="138"/>
        <v>15592450</v>
      </c>
      <c r="N141" s="38">
        <f t="shared" ref="N141" si="140">N144+N147+N150+N153</f>
        <v>15592450</v>
      </c>
      <c r="O141" s="20"/>
      <c r="P141" s="44" t="s">
        <v>9</v>
      </c>
      <c r="Q141" s="82"/>
      <c r="R141" s="82"/>
      <c r="S141" s="82"/>
      <c r="T141" s="82"/>
      <c r="U141" s="82"/>
      <c r="V141" s="82"/>
      <c r="W141" s="82"/>
      <c r="X141" s="82"/>
      <c r="Y141" s="82"/>
      <c r="Z141" s="136"/>
    </row>
    <row r="142" spans="1:26" s="12" customFormat="1" ht="29.25" customHeight="1">
      <c r="A142" s="106" t="s">
        <v>80</v>
      </c>
      <c r="B142" s="121" t="s">
        <v>138</v>
      </c>
      <c r="C142" s="121">
        <v>2020</v>
      </c>
      <c r="D142" s="121">
        <v>2026</v>
      </c>
      <c r="E142" s="113" t="s">
        <v>22</v>
      </c>
      <c r="F142" s="63" t="s">
        <v>11</v>
      </c>
      <c r="G142" s="38">
        <f t="shared" ref="G142:G156" si="141">SUM(H142:N142)</f>
        <v>22781917</v>
      </c>
      <c r="H142" s="38">
        <f t="shared" ref="H142:M142" si="142">H143+H144</f>
        <v>2546597</v>
      </c>
      <c r="I142" s="38">
        <f t="shared" si="142"/>
        <v>2954028</v>
      </c>
      <c r="J142" s="38">
        <f t="shared" si="142"/>
        <v>3047859</v>
      </c>
      <c r="K142" s="38">
        <f t="shared" si="142"/>
        <v>3499634</v>
      </c>
      <c r="L142" s="38">
        <f t="shared" si="142"/>
        <v>3577933</v>
      </c>
      <c r="M142" s="38">
        <f t="shared" si="142"/>
        <v>3577933</v>
      </c>
      <c r="N142" s="38">
        <f t="shared" ref="N142" si="143">N143+N144</f>
        <v>3577933</v>
      </c>
      <c r="O142" s="20"/>
      <c r="P142" s="121" t="s">
        <v>26</v>
      </c>
      <c r="Q142" s="96" t="s">
        <v>13</v>
      </c>
      <c r="R142" s="80" t="s">
        <v>9</v>
      </c>
      <c r="S142" s="96">
        <v>99.4</v>
      </c>
      <c r="T142" s="96">
        <v>99.5</v>
      </c>
      <c r="U142" s="96">
        <v>99.6</v>
      </c>
      <c r="V142" s="96">
        <v>99.7</v>
      </c>
      <c r="W142" s="96">
        <v>99.8</v>
      </c>
      <c r="X142" s="96">
        <v>99.9</v>
      </c>
      <c r="Y142" s="96">
        <v>100</v>
      </c>
      <c r="Z142" s="136">
        <v>100</v>
      </c>
    </row>
    <row r="143" spans="1:26" s="12" customFormat="1" ht="30" customHeight="1">
      <c r="A143" s="107"/>
      <c r="B143" s="121"/>
      <c r="C143" s="121"/>
      <c r="D143" s="121"/>
      <c r="E143" s="113"/>
      <c r="F143" s="63" t="s">
        <v>121</v>
      </c>
      <c r="G143" s="38">
        <f t="shared" si="141"/>
        <v>0</v>
      </c>
      <c r="H143" s="38">
        <v>0</v>
      </c>
      <c r="I143" s="38">
        <v>0</v>
      </c>
      <c r="J143" s="38">
        <v>0</v>
      </c>
      <c r="K143" s="38">
        <v>0</v>
      </c>
      <c r="L143" s="38">
        <v>0</v>
      </c>
      <c r="M143" s="38">
        <v>0</v>
      </c>
      <c r="N143" s="38">
        <v>0</v>
      </c>
      <c r="O143" s="20"/>
      <c r="P143" s="121"/>
      <c r="Q143" s="96"/>
      <c r="R143" s="81"/>
      <c r="S143" s="96"/>
      <c r="T143" s="96"/>
      <c r="U143" s="96"/>
      <c r="V143" s="96"/>
      <c r="W143" s="96"/>
      <c r="X143" s="96"/>
      <c r="Y143" s="96"/>
      <c r="Z143" s="136"/>
    </row>
    <row r="144" spans="1:26" s="12" customFormat="1" ht="30.75" customHeight="1">
      <c r="A144" s="107"/>
      <c r="B144" s="121"/>
      <c r="C144" s="121"/>
      <c r="D144" s="121"/>
      <c r="E144" s="113"/>
      <c r="F144" s="63" t="s">
        <v>122</v>
      </c>
      <c r="G144" s="38">
        <f t="shared" si="141"/>
        <v>22781917</v>
      </c>
      <c r="H144" s="39">
        <v>2546597</v>
      </c>
      <c r="I144" s="39">
        <v>2954028</v>
      </c>
      <c r="J144" s="39">
        <v>3047859</v>
      </c>
      <c r="K144" s="39">
        <v>3499634</v>
      </c>
      <c r="L144" s="39">
        <v>3577933</v>
      </c>
      <c r="M144" s="38">
        <v>3577933</v>
      </c>
      <c r="N144" s="38">
        <v>3577933</v>
      </c>
      <c r="O144" s="20"/>
      <c r="P144" s="121"/>
      <c r="Q144" s="96"/>
      <c r="R144" s="82"/>
      <c r="S144" s="96"/>
      <c r="T144" s="96"/>
      <c r="U144" s="96"/>
      <c r="V144" s="96"/>
      <c r="W144" s="96"/>
      <c r="X144" s="96"/>
      <c r="Y144" s="96"/>
      <c r="Z144" s="136"/>
    </row>
    <row r="145" spans="1:26" s="12" customFormat="1" ht="32.25" customHeight="1">
      <c r="A145" s="106" t="s">
        <v>81</v>
      </c>
      <c r="B145" s="121" t="s">
        <v>107</v>
      </c>
      <c r="C145" s="121">
        <v>2020</v>
      </c>
      <c r="D145" s="121">
        <v>2026</v>
      </c>
      <c r="E145" s="113" t="s">
        <v>22</v>
      </c>
      <c r="F145" s="63" t="s">
        <v>11</v>
      </c>
      <c r="G145" s="38">
        <f t="shared" si="141"/>
        <v>19926479</v>
      </c>
      <c r="H145" s="38">
        <f>H147+H146</f>
        <v>2696968</v>
      </c>
      <c r="I145" s="38">
        <f t="shared" ref="I145:N145" si="144">SUM(I146:I147)</f>
        <v>2861138</v>
      </c>
      <c r="J145" s="38">
        <f t="shared" si="144"/>
        <v>2791768</v>
      </c>
      <c r="K145" s="38">
        <f t="shared" si="144"/>
        <v>2611977</v>
      </c>
      <c r="L145" s="38">
        <f t="shared" si="144"/>
        <v>3463578</v>
      </c>
      <c r="M145" s="38">
        <f t="shared" si="144"/>
        <v>2750525</v>
      </c>
      <c r="N145" s="38">
        <f t="shared" si="144"/>
        <v>2750525</v>
      </c>
      <c r="O145" s="20"/>
      <c r="P145" s="188" t="s">
        <v>25</v>
      </c>
      <c r="Q145" s="96" t="s">
        <v>13</v>
      </c>
      <c r="R145" s="80" t="s">
        <v>9</v>
      </c>
      <c r="S145" s="86">
        <v>99.4</v>
      </c>
      <c r="T145" s="86">
        <v>99.5</v>
      </c>
      <c r="U145" s="86">
        <v>99.6</v>
      </c>
      <c r="V145" s="86">
        <v>99.7</v>
      </c>
      <c r="W145" s="86">
        <v>99.8</v>
      </c>
      <c r="X145" s="86">
        <v>99.9</v>
      </c>
      <c r="Y145" s="86">
        <v>100</v>
      </c>
      <c r="Z145" s="133">
        <v>100</v>
      </c>
    </row>
    <row r="146" spans="1:26" s="12" customFormat="1" ht="27.75" customHeight="1">
      <c r="A146" s="107"/>
      <c r="B146" s="121"/>
      <c r="C146" s="121"/>
      <c r="D146" s="121"/>
      <c r="E146" s="113"/>
      <c r="F146" s="63" t="s">
        <v>121</v>
      </c>
      <c r="G146" s="38">
        <f t="shared" si="141"/>
        <v>0</v>
      </c>
      <c r="H146" s="38">
        <v>0</v>
      </c>
      <c r="I146" s="38">
        <v>0</v>
      </c>
      <c r="J146" s="38">
        <v>0</v>
      </c>
      <c r="K146" s="38">
        <v>0</v>
      </c>
      <c r="L146" s="38">
        <v>0</v>
      </c>
      <c r="M146" s="38">
        <v>0</v>
      </c>
      <c r="N146" s="38">
        <v>0</v>
      </c>
      <c r="O146" s="20"/>
      <c r="P146" s="136"/>
      <c r="Q146" s="96"/>
      <c r="R146" s="81"/>
      <c r="S146" s="95"/>
      <c r="T146" s="95"/>
      <c r="U146" s="95"/>
      <c r="V146" s="95"/>
      <c r="W146" s="95"/>
      <c r="X146" s="95"/>
      <c r="Y146" s="95"/>
      <c r="Z146" s="134"/>
    </row>
    <row r="147" spans="1:26" s="12" customFormat="1" ht="27" customHeight="1">
      <c r="A147" s="107"/>
      <c r="B147" s="121"/>
      <c r="C147" s="121"/>
      <c r="D147" s="121"/>
      <c r="E147" s="113"/>
      <c r="F147" s="63" t="s">
        <v>122</v>
      </c>
      <c r="G147" s="38">
        <f t="shared" si="141"/>
        <v>19926479</v>
      </c>
      <c r="H147" s="67">
        <v>2696968</v>
      </c>
      <c r="I147" s="67">
        <v>2861138</v>
      </c>
      <c r="J147" s="67">
        <v>2791768</v>
      </c>
      <c r="K147" s="67">
        <v>2611977</v>
      </c>
      <c r="L147" s="67">
        <v>3463578</v>
      </c>
      <c r="M147" s="38">
        <v>2750525</v>
      </c>
      <c r="N147" s="38">
        <v>2750525</v>
      </c>
      <c r="O147" s="20"/>
      <c r="P147" s="136"/>
      <c r="Q147" s="96"/>
      <c r="R147" s="82"/>
      <c r="S147" s="87"/>
      <c r="T147" s="87"/>
      <c r="U147" s="87"/>
      <c r="V147" s="87"/>
      <c r="W147" s="87"/>
      <c r="X147" s="87"/>
      <c r="Y147" s="87"/>
      <c r="Z147" s="135"/>
    </row>
    <row r="148" spans="1:26" s="12" customFormat="1" ht="30.75" customHeight="1">
      <c r="A148" s="106" t="s">
        <v>169</v>
      </c>
      <c r="B148" s="121" t="s">
        <v>139</v>
      </c>
      <c r="C148" s="121">
        <v>2020</v>
      </c>
      <c r="D148" s="121">
        <v>2026</v>
      </c>
      <c r="E148" s="113" t="s">
        <v>22</v>
      </c>
      <c r="F148" s="63" t="s">
        <v>11</v>
      </c>
      <c r="G148" s="38">
        <f t="shared" si="141"/>
        <v>40213240</v>
      </c>
      <c r="H148" s="38">
        <f t="shared" ref="H148:M148" si="145">H150+H149</f>
        <v>5455700</v>
      </c>
      <c r="I148" s="38">
        <f t="shared" si="145"/>
        <v>4947536</v>
      </c>
      <c r="J148" s="38">
        <f t="shared" si="145"/>
        <v>5254701</v>
      </c>
      <c r="K148" s="38">
        <f t="shared" si="145"/>
        <v>6167724</v>
      </c>
      <c r="L148" s="38">
        <f t="shared" si="145"/>
        <v>6129193</v>
      </c>
      <c r="M148" s="38">
        <f t="shared" si="145"/>
        <v>6129193</v>
      </c>
      <c r="N148" s="38">
        <f t="shared" ref="N148" si="146">N150+N149</f>
        <v>6129193</v>
      </c>
      <c r="O148" s="20"/>
      <c r="P148" s="121" t="s">
        <v>24</v>
      </c>
      <c r="Q148" s="96" t="s">
        <v>13</v>
      </c>
      <c r="R148" s="80" t="s">
        <v>9</v>
      </c>
      <c r="S148" s="86">
        <f t="shared" ref="S148:Z148" si="147">S145</f>
        <v>99.4</v>
      </c>
      <c r="T148" s="86">
        <f t="shared" si="147"/>
        <v>99.5</v>
      </c>
      <c r="U148" s="86">
        <f t="shared" si="147"/>
        <v>99.6</v>
      </c>
      <c r="V148" s="86">
        <f t="shared" si="147"/>
        <v>99.7</v>
      </c>
      <c r="W148" s="86">
        <f t="shared" si="147"/>
        <v>99.8</v>
      </c>
      <c r="X148" s="86">
        <f t="shared" si="147"/>
        <v>99.9</v>
      </c>
      <c r="Y148" s="86">
        <f>Y145</f>
        <v>100</v>
      </c>
      <c r="Z148" s="133">
        <f t="shared" si="147"/>
        <v>100</v>
      </c>
    </row>
    <row r="149" spans="1:26" s="12" customFormat="1" ht="22.5" customHeight="1">
      <c r="A149" s="107"/>
      <c r="B149" s="121"/>
      <c r="C149" s="121"/>
      <c r="D149" s="121"/>
      <c r="E149" s="113"/>
      <c r="F149" s="63" t="s">
        <v>121</v>
      </c>
      <c r="G149" s="38">
        <f t="shared" si="141"/>
        <v>0</v>
      </c>
      <c r="H149" s="38">
        <v>0</v>
      </c>
      <c r="I149" s="38">
        <v>0</v>
      </c>
      <c r="J149" s="38">
        <v>0</v>
      </c>
      <c r="K149" s="38">
        <v>0</v>
      </c>
      <c r="L149" s="38">
        <v>0</v>
      </c>
      <c r="M149" s="38">
        <v>0</v>
      </c>
      <c r="N149" s="38">
        <v>0</v>
      </c>
      <c r="O149" s="20"/>
      <c r="P149" s="121"/>
      <c r="Q149" s="96"/>
      <c r="R149" s="81"/>
      <c r="S149" s="95"/>
      <c r="T149" s="95"/>
      <c r="U149" s="95"/>
      <c r="V149" s="95"/>
      <c r="W149" s="95"/>
      <c r="X149" s="95"/>
      <c r="Y149" s="95"/>
      <c r="Z149" s="134"/>
    </row>
    <row r="150" spans="1:26" s="12" customFormat="1" ht="27.75" customHeight="1">
      <c r="A150" s="107"/>
      <c r="B150" s="121"/>
      <c r="C150" s="121"/>
      <c r="D150" s="121"/>
      <c r="E150" s="113"/>
      <c r="F150" s="63" t="s">
        <v>122</v>
      </c>
      <c r="G150" s="38">
        <f t="shared" si="141"/>
        <v>40213240</v>
      </c>
      <c r="H150" s="67">
        <v>5455700</v>
      </c>
      <c r="I150" s="67">
        <v>4947536</v>
      </c>
      <c r="J150" s="67">
        <v>5254701</v>
      </c>
      <c r="K150" s="38">
        <v>6167724</v>
      </c>
      <c r="L150" s="67">
        <v>6129193</v>
      </c>
      <c r="M150" s="38">
        <v>6129193</v>
      </c>
      <c r="N150" s="38">
        <v>6129193</v>
      </c>
      <c r="O150" s="20"/>
      <c r="P150" s="121"/>
      <c r="Q150" s="96"/>
      <c r="R150" s="82"/>
      <c r="S150" s="87"/>
      <c r="T150" s="87"/>
      <c r="U150" s="87"/>
      <c r="V150" s="87"/>
      <c r="W150" s="87"/>
      <c r="X150" s="87"/>
      <c r="Y150" s="87"/>
      <c r="Z150" s="135"/>
    </row>
    <row r="151" spans="1:26" s="12" customFormat="1" ht="28.5" customHeight="1">
      <c r="A151" s="106" t="s">
        <v>170</v>
      </c>
      <c r="B151" s="121" t="s">
        <v>108</v>
      </c>
      <c r="C151" s="121">
        <v>2020</v>
      </c>
      <c r="D151" s="121">
        <v>2026</v>
      </c>
      <c r="E151" s="113" t="s">
        <v>22</v>
      </c>
      <c r="F151" s="63" t="s">
        <v>11</v>
      </c>
      <c r="G151" s="38">
        <f t="shared" si="141"/>
        <v>17011118</v>
      </c>
      <c r="H151" s="38">
        <f t="shared" ref="H151:M151" si="148">H153+H152</f>
        <v>1333715</v>
      </c>
      <c r="I151" s="38">
        <f t="shared" si="148"/>
        <v>1448599</v>
      </c>
      <c r="J151" s="38">
        <f t="shared" si="148"/>
        <v>1618204</v>
      </c>
      <c r="K151" s="38">
        <f t="shared" si="148"/>
        <v>3033789</v>
      </c>
      <c r="L151" s="38">
        <f t="shared" si="148"/>
        <v>3307213</v>
      </c>
      <c r="M151" s="38">
        <f t="shared" si="148"/>
        <v>3134799</v>
      </c>
      <c r="N151" s="38">
        <f t="shared" ref="N151" si="149">N153+N152</f>
        <v>3134799</v>
      </c>
      <c r="O151" s="20"/>
      <c r="P151" s="121" t="s">
        <v>23</v>
      </c>
      <c r="Q151" s="86" t="s">
        <v>13</v>
      </c>
      <c r="R151" s="80" t="s">
        <v>9</v>
      </c>
      <c r="S151" s="86">
        <v>96.1</v>
      </c>
      <c r="T151" s="86">
        <v>96.2</v>
      </c>
      <c r="U151" s="86">
        <v>96.3</v>
      </c>
      <c r="V151" s="86">
        <v>96.4</v>
      </c>
      <c r="W151" s="86">
        <v>96.5</v>
      </c>
      <c r="X151" s="86">
        <v>96.6</v>
      </c>
      <c r="Y151" s="86">
        <v>96.7</v>
      </c>
      <c r="Z151" s="133">
        <v>96.7</v>
      </c>
    </row>
    <row r="152" spans="1:26" s="12" customFormat="1" ht="33" customHeight="1">
      <c r="A152" s="107"/>
      <c r="B152" s="121"/>
      <c r="C152" s="121"/>
      <c r="D152" s="121"/>
      <c r="E152" s="113"/>
      <c r="F152" s="63" t="s">
        <v>121</v>
      </c>
      <c r="G152" s="38">
        <f t="shared" si="141"/>
        <v>0</v>
      </c>
      <c r="H152" s="38">
        <v>0</v>
      </c>
      <c r="I152" s="38">
        <v>0</v>
      </c>
      <c r="J152" s="38">
        <v>0</v>
      </c>
      <c r="K152" s="38">
        <v>0</v>
      </c>
      <c r="L152" s="38">
        <v>0</v>
      </c>
      <c r="M152" s="38">
        <v>0</v>
      </c>
      <c r="N152" s="38">
        <v>0</v>
      </c>
      <c r="O152" s="20">
        <v>0</v>
      </c>
      <c r="P152" s="121"/>
      <c r="Q152" s="95"/>
      <c r="R152" s="81"/>
      <c r="S152" s="95"/>
      <c r="T152" s="95"/>
      <c r="U152" s="95"/>
      <c r="V152" s="95"/>
      <c r="W152" s="95"/>
      <c r="X152" s="95"/>
      <c r="Y152" s="95"/>
      <c r="Z152" s="134"/>
    </row>
    <row r="153" spans="1:26" s="12" customFormat="1" ht="27.75" customHeight="1">
      <c r="A153" s="107"/>
      <c r="B153" s="121"/>
      <c r="C153" s="121"/>
      <c r="D153" s="121"/>
      <c r="E153" s="113"/>
      <c r="F153" s="63" t="s">
        <v>122</v>
      </c>
      <c r="G153" s="38">
        <f t="shared" si="141"/>
        <v>17011118</v>
      </c>
      <c r="H153" s="67">
        <v>1333715</v>
      </c>
      <c r="I153" s="67">
        <v>1448599</v>
      </c>
      <c r="J153" s="67">
        <v>1618204</v>
      </c>
      <c r="K153" s="38">
        <v>3033789</v>
      </c>
      <c r="L153" s="67">
        <v>3307213</v>
      </c>
      <c r="M153" s="67">
        <v>3134799</v>
      </c>
      <c r="N153" s="67">
        <v>3134799</v>
      </c>
      <c r="O153" s="20"/>
      <c r="P153" s="121"/>
      <c r="Q153" s="87"/>
      <c r="R153" s="82"/>
      <c r="S153" s="87"/>
      <c r="T153" s="87"/>
      <c r="U153" s="87"/>
      <c r="V153" s="87"/>
      <c r="W153" s="87"/>
      <c r="X153" s="87"/>
      <c r="Y153" s="87"/>
      <c r="Z153" s="135"/>
    </row>
    <row r="154" spans="1:26" s="12" customFormat="1" ht="28.5" customHeight="1">
      <c r="A154" s="106"/>
      <c r="B154" s="105" t="s">
        <v>63</v>
      </c>
      <c r="C154" s="88">
        <v>2020</v>
      </c>
      <c r="D154" s="88">
        <v>2026</v>
      </c>
      <c r="E154" s="88" t="s">
        <v>9</v>
      </c>
      <c r="F154" s="63" t="s">
        <v>11</v>
      </c>
      <c r="G154" s="65">
        <f t="shared" si="141"/>
        <v>99932754</v>
      </c>
      <c r="H154" s="67">
        <f t="shared" ref="H154:M154" si="150">H155+H156</f>
        <v>12032980</v>
      </c>
      <c r="I154" s="67">
        <f t="shared" si="150"/>
        <v>12211301</v>
      </c>
      <c r="J154" s="67">
        <f t="shared" si="150"/>
        <v>12712532</v>
      </c>
      <c r="K154" s="67">
        <f t="shared" si="150"/>
        <v>15313124</v>
      </c>
      <c r="L154" s="67">
        <f t="shared" si="150"/>
        <v>16477917</v>
      </c>
      <c r="M154" s="67">
        <f t="shared" si="150"/>
        <v>15592450</v>
      </c>
      <c r="N154" s="67">
        <f t="shared" ref="N154" si="151">N155+N156</f>
        <v>15592450</v>
      </c>
      <c r="O154" s="20"/>
      <c r="P154" s="80" t="s">
        <v>9</v>
      </c>
      <c r="Q154" s="86" t="s">
        <v>9</v>
      </c>
      <c r="R154" s="86" t="s">
        <v>9</v>
      </c>
      <c r="S154" s="86" t="s">
        <v>9</v>
      </c>
      <c r="T154" s="86" t="s">
        <v>9</v>
      </c>
      <c r="U154" s="86" t="s">
        <v>9</v>
      </c>
      <c r="V154" s="86" t="s">
        <v>9</v>
      </c>
      <c r="W154" s="86" t="s">
        <v>9</v>
      </c>
      <c r="X154" s="86" t="s">
        <v>9</v>
      </c>
      <c r="Y154" s="96" t="s">
        <v>9</v>
      </c>
      <c r="Z154" s="26"/>
    </row>
    <row r="155" spans="1:26" s="12" customFormat="1" ht="22.5" customHeight="1">
      <c r="A155" s="107"/>
      <c r="B155" s="93"/>
      <c r="C155" s="89"/>
      <c r="D155" s="89"/>
      <c r="E155" s="89"/>
      <c r="F155" s="63" t="s">
        <v>121</v>
      </c>
      <c r="G155" s="65">
        <f t="shared" si="141"/>
        <v>0</v>
      </c>
      <c r="H155" s="67">
        <f t="shared" ref="H155:M156" si="152">H137</f>
        <v>0</v>
      </c>
      <c r="I155" s="67">
        <f t="shared" si="152"/>
        <v>0</v>
      </c>
      <c r="J155" s="67">
        <f t="shared" si="152"/>
        <v>0</v>
      </c>
      <c r="K155" s="67">
        <f t="shared" si="152"/>
        <v>0</v>
      </c>
      <c r="L155" s="67">
        <f t="shared" si="152"/>
        <v>0</v>
      </c>
      <c r="M155" s="67">
        <f t="shared" si="152"/>
        <v>0</v>
      </c>
      <c r="N155" s="67">
        <f t="shared" ref="N155" si="153">N137</f>
        <v>0</v>
      </c>
      <c r="O155" s="20"/>
      <c r="P155" s="81"/>
      <c r="Q155" s="95"/>
      <c r="R155" s="95"/>
      <c r="S155" s="95"/>
      <c r="T155" s="95"/>
      <c r="U155" s="95"/>
      <c r="V155" s="95"/>
      <c r="W155" s="95"/>
      <c r="X155" s="95"/>
      <c r="Y155" s="96"/>
      <c r="Z155" s="26"/>
    </row>
    <row r="156" spans="1:26" s="12" customFormat="1" ht="28.5" customHeight="1">
      <c r="A156" s="108"/>
      <c r="B156" s="94"/>
      <c r="C156" s="91"/>
      <c r="D156" s="91"/>
      <c r="E156" s="91"/>
      <c r="F156" s="57" t="s">
        <v>122</v>
      </c>
      <c r="G156" s="65">
        <f t="shared" si="141"/>
        <v>99932754</v>
      </c>
      <c r="H156" s="67">
        <f t="shared" si="152"/>
        <v>12032980</v>
      </c>
      <c r="I156" s="67">
        <f t="shared" si="152"/>
        <v>12211301</v>
      </c>
      <c r="J156" s="67">
        <f t="shared" si="152"/>
        <v>12712532</v>
      </c>
      <c r="K156" s="67">
        <f t="shared" si="152"/>
        <v>15313124</v>
      </c>
      <c r="L156" s="67">
        <f t="shared" si="152"/>
        <v>16477917</v>
      </c>
      <c r="M156" s="67">
        <f t="shared" si="152"/>
        <v>15592450</v>
      </c>
      <c r="N156" s="67">
        <f t="shared" ref="N156" si="154">N138</f>
        <v>15592450</v>
      </c>
      <c r="O156" s="20"/>
      <c r="P156" s="82"/>
      <c r="Q156" s="87"/>
      <c r="R156" s="87"/>
      <c r="S156" s="87"/>
      <c r="T156" s="87"/>
      <c r="U156" s="87"/>
      <c r="V156" s="87"/>
      <c r="W156" s="87"/>
      <c r="X156" s="87"/>
      <c r="Y156" s="96"/>
      <c r="Z156" s="26"/>
    </row>
    <row r="157" spans="1:26" s="12" customFormat="1" ht="12.75">
      <c r="A157" s="184" t="s">
        <v>91</v>
      </c>
      <c r="B157" s="185"/>
      <c r="C157" s="185"/>
      <c r="D157" s="185"/>
      <c r="E157" s="185"/>
      <c r="F157" s="185"/>
      <c r="G157" s="185"/>
      <c r="H157" s="185"/>
      <c r="I157" s="185"/>
      <c r="J157" s="185"/>
      <c r="K157" s="185"/>
      <c r="L157" s="185"/>
      <c r="M157" s="185"/>
      <c r="N157" s="185"/>
      <c r="O157" s="185"/>
      <c r="P157" s="185"/>
      <c r="Q157" s="185"/>
      <c r="R157" s="185"/>
      <c r="S157" s="185"/>
      <c r="T157" s="185"/>
      <c r="U157" s="185"/>
      <c r="V157" s="185"/>
      <c r="W157" s="185"/>
      <c r="X157" s="186"/>
      <c r="Y157" s="26"/>
      <c r="Z157" s="26"/>
    </row>
    <row r="158" spans="1:26" s="12" customFormat="1" ht="33.75" customHeight="1">
      <c r="A158" s="118" t="s">
        <v>66</v>
      </c>
      <c r="B158" s="118"/>
      <c r="C158" s="56">
        <v>2020</v>
      </c>
      <c r="D158" s="56">
        <v>2026</v>
      </c>
      <c r="E158" s="49" t="s">
        <v>9</v>
      </c>
      <c r="F158" s="49" t="s">
        <v>9</v>
      </c>
      <c r="G158" s="65" t="s">
        <v>9</v>
      </c>
      <c r="H158" s="64" t="s">
        <v>9</v>
      </c>
      <c r="I158" s="64" t="s">
        <v>9</v>
      </c>
      <c r="J158" s="64" t="s">
        <v>9</v>
      </c>
      <c r="K158" s="64" t="s">
        <v>9</v>
      </c>
      <c r="L158" s="64" t="s">
        <v>9</v>
      </c>
      <c r="M158" s="64" t="s">
        <v>9</v>
      </c>
      <c r="N158" s="49" t="s">
        <v>9</v>
      </c>
      <c r="O158" s="45" t="s">
        <v>9</v>
      </c>
      <c r="P158" s="49" t="s">
        <v>9</v>
      </c>
      <c r="Q158" s="48" t="s">
        <v>9</v>
      </c>
      <c r="R158" s="48" t="s">
        <v>9</v>
      </c>
      <c r="S158" s="48" t="s">
        <v>9</v>
      </c>
      <c r="T158" s="48" t="s">
        <v>9</v>
      </c>
      <c r="U158" s="48" t="s">
        <v>9</v>
      </c>
      <c r="V158" s="48" t="s">
        <v>9</v>
      </c>
      <c r="W158" s="48" t="s">
        <v>9</v>
      </c>
      <c r="X158" s="48" t="s">
        <v>9</v>
      </c>
      <c r="Y158" s="48" t="s">
        <v>9</v>
      </c>
      <c r="Z158" s="26"/>
    </row>
    <row r="159" spans="1:26" s="12" customFormat="1" ht="46.5" customHeight="1">
      <c r="A159" s="126" t="s">
        <v>109</v>
      </c>
      <c r="B159" s="127"/>
      <c r="C159" s="56">
        <v>2020</v>
      </c>
      <c r="D159" s="56">
        <v>2026</v>
      </c>
      <c r="E159" s="55" t="s">
        <v>9</v>
      </c>
      <c r="F159" s="49" t="s">
        <v>9</v>
      </c>
      <c r="G159" s="65" t="s">
        <v>9</v>
      </c>
      <c r="H159" s="64" t="s">
        <v>9</v>
      </c>
      <c r="I159" s="64" t="s">
        <v>9</v>
      </c>
      <c r="J159" s="64" t="s">
        <v>9</v>
      </c>
      <c r="K159" s="64" t="s">
        <v>9</v>
      </c>
      <c r="L159" s="64" t="s">
        <v>9</v>
      </c>
      <c r="M159" s="64" t="s">
        <v>9</v>
      </c>
      <c r="N159" s="49" t="s">
        <v>9</v>
      </c>
      <c r="O159" s="45" t="s">
        <v>9</v>
      </c>
      <c r="P159" s="49" t="s">
        <v>9</v>
      </c>
      <c r="Q159" s="48" t="s">
        <v>9</v>
      </c>
      <c r="R159" s="48" t="s">
        <v>9</v>
      </c>
      <c r="S159" s="48" t="s">
        <v>9</v>
      </c>
      <c r="T159" s="48" t="s">
        <v>9</v>
      </c>
      <c r="U159" s="48" t="s">
        <v>9</v>
      </c>
      <c r="V159" s="48" t="s">
        <v>9</v>
      </c>
      <c r="W159" s="48" t="s">
        <v>9</v>
      </c>
      <c r="X159" s="48" t="s">
        <v>9</v>
      </c>
      <c r="Y159" s="48" t="s">
        <v>9</v>
      </c>
      <c r="Z159" s="26"/>
    </row>
    <row r="160" spans="1:26" s="12" customFormat="1" ht="31.5" customHeight="1">
      <c r="A160" s="106" t="s">
        <v>82</v>
      </c>
      <c r="B160" s="128" t="s">
        <v>110</v>
      </c>
      <c r="C160" s="88">
        <v>2020</v>
      </c>
      <c r="D160" s="88">
        <v>2026</v>
      </c>
      <c r="E160" s="113" t="s">
        <v>22</v>
      </c>
      <c r="F160" s="63" t="s">
        <v>11</v>
      </c>
      <c r="G160" s="65">
        <f t="shared" ref="G160:G174" si="155">SUM(H160:N160)</f>
        <v>21057909.640000001</v>
      </c>
      <c r="H160" s="67">
        <f t="shared" ref="H160:M160" si="156">H161+H162</f>
        <v>5177007.79</v>
      </c>
      <c r="I160" s="67">
        <f t="shared" si="156"/>
        <v>5262035.49</v>
      </c>
      <c r="J160" s="67">
        <f t="shared" si="156"/>
        <v>1461773.27</v>
      </c>
      <c r="K160" s="67">
        <f t="shared" si="156"/>
        <v>367285.71</v>
      </c>
      <c r="L160" s="67">
        <f t="shared" si="156"/>
        <v>8789807.379999999</v>
      </c>
      <c r="M160" s="67">
        <f t="shared" si="156"/>
        <v>0</v>
      </c>
      <c r="N160" s="67">
        <f t="shared" ref="N160:O160" si="157">N161+N162</f>
        <v>0</v>
      </c>
      <c r="O160" s="4">
        <f t="shared" si="157"/>
        <v>4</v>
      </c>
      <c r="P160" s="80" t="s">
        <v>9</v>
      </c>
      <c r="Q160" s="80" t="s">
        <v>9</v>
      </c>
      <c r="R160" s="80" t="s">
        <v>9</v>
      </c>
      <c r="S160" s="80" t="s">
        <v>9</v>
      </c>
      <c r="T160" s="80" t="s">
        <v>9</v>
      </c>
      <c r="U160" s="80" t="s">
        <v>9</v>
      </c>
      <c r="V160" s="80" t="s">
        <v>9</v>
      </c>
      <c r="W160" s="80" t="s">
        <v>9</v>
      </c>
      <c r="X160" s="80" t="s">
        <v>9</v>
      </c>
      <c r="Y160" s="80" t="s">
        <v>9</v>
      </c>
      <c r="Z160" s="26"/>
    </row>
    <row r="161" spans="1:26" s="12" customFormat="1" ht="21" customHeight="1">
      <c r="A161" s="107"/>
      <c r="B161" s="129"/>
      <c r="C161" s="89"/>
      <c r="D161" s="89"/>
      <c r="E161" s="113"/>
      <c r="F161" s="63" t="s">
        <v>121</v>
      </c>
      <c r="G161" s="65">
        <f t="shared" si="155"/>
        <v>8550021.2400000002</v>
      </c>
      <c r="H161" s="67">
        <f t="shared" ref="H161:M162" si="158">H164</f>
        <v>3663898.39</v>
      </c>
      <c r="I161" s="67">
        <f t="shared" si="158"/>
        <v>2388238.4899999998</v>
      </c>
      <c r="J161" s="67">
        <f t="shared" si="158"/>
        <v>168263.27000000002</v>
      </c>
      <c r="K161" s="67">
        <f t="shared" si="158"/>
        <v>5285.71</v>
      </c>
      <c r="L161" s="67">
        <f t="shared" si="158"/>
        <v>2324335.38</v>
      </c>
      <c r="M161" s="67">
        <f t="shared" si="158"/>
        <v>0</v>
      </c>
      <c r="N161" s="67">
        <f t="shared" ref="N161:O161" si="159">N164</f>
        <v>0</v>
      </c>
      <c r="O161" s="4">
        <f t="shared" si="159"/>
        <v>4</v>
      </c>
      <c r="P161" s="81"/>
      <c r="Q161" s="81"/>
      <c r="R161" s="81"/>
      <c r="S161" s="81"/>
      <c r="T161" s="81"/>
      <c r="U161" s="81"/>
      <c r="V161" s="81"/>
      <c r="W161" s="81"/>
      <c r="X161" s="81"/>
      <c r="Y161" s="81"/>
      <c r="Z161" s="26"/>
    </row>
    <row r="162" spans="1:26" s="12" customFormat="1" ht="30.75" customHeight="1">
      <c r="A162" s="108"/>
      <c r="B162" s="111"/>
      <c r="C162" s="91"/>
      <c r="D162" s="91"/>
      <c r="E162" s="113"/>
      <c r="F162" s="63" t="s">
        <v>122</v>
      </c>
      <c r="G162" s="65">
        <f t="shared" si="155"/>
        <v>12507888.4</v>
      </c>
      <c r="H162" s="67">
        <f t="shared" si="158"/>
        <v>1513109.4</v>
      </c>
      <c r="I162" s="67">
        <f t="shared" si="158"/>
        <v>2873797</v>
      </c>
      <c r="J162" s="67">
        <f t="shared" si="158"/>
        <v>1293510</v>
      </c>
      <c r="K162" s="67">
        <f t="shared" si="158"/>
        <v>362000</v>
      </c>
      <c r="L162" s="67">
        <f>L165</f>
        <v>6465472</v>
      </c>
      <c r="M162" s="67">
        <f t="shared" si="158"/>
        <v>0</v>
      </c>
      <c r="N162" s="67">
        <f t="shared" ref="N162:O162" si="160">N165</f>
        <v>0</v>
      </c>
      <c r="O162" s="4">
        <f t="shared" si="160"/>
        <v>0</v>
      </c>
      <c r="P162" s="82"/>
      <c r="Q162" s="82"/>
      <c r="R162" s="82"/>
      <c r="S162" s="82"/>
      <c r="T162" s="82"/>
      <c r="U162" s="82"/>
      <c r="V162" s="82"/>
      <c r="W162" s="82"/>
      <c r="X162" s="82"/>
      <c r="Y162" s="82"/>
      <c r="Z162" s="26"/>
    </row>
    <row r="163" spans="1:26" s="12" customFormat="1" ht="32.25" customHeight="1">
      <c r="A163" s="106" t="s">
        <v>83</v>
      </c>
      <c r="B163" s="128" t="s">
        <v>111</v>
      </c>
      <c r="C163" s="88">
        <v>2020</v>
      </c>
      <c r="D163" s="88">
        <v>2026</v>
      </c>
      <c r="E163" s="113" t="s">
        <v>22</v>
      </c>
      <c r="F163" s="63" t="s">
        <v>11</v>
      </c>
      <c r="G163" s="65">
        <f t="shared" si="155"/>
        <v>21057909.640000001</v>
      </c>
      <c r="H163" s="67">
        <f>H164+H165</f>
        <v>5177007.79</v>
      </c>
      <c r="I163" s="67">
        <f t="shared" ref="I163:M163" si="161">I164+I165</f>
        <v>5262035.49</v>
      </c>
      <c r="J163" s="67">
        <f t="shared" si="161"/>
        <v>1461773.27</v>
      </c>
      <c r="K163" s="67">
        <f>K164+K165</f>
        <v>367285.71</v>
      </c>
      <c r="L163" s="67">
        <f t="shared" si="161"/>
        <v>8789807.379999999</v>
      </c>
      <c r="M163" s="67">
        <f t="shared" si="161"/>
        <v>0</v>
      </c>
      <c r="N163" s="67">
        <f t="shared" ref="N163:O163" si="162">N164+N165</f>
        <v>0</v>
      </c>
      <c r="O163" s="4">
        <f t="shared" si="162"/>
        <v>4</v>
      </c>
      <c r="P163" s="80" t="s">
        <v>9</v>
      </c>
      <c r="Q163" s="80" t="s">
        <v>9</v>
      </c>
      <c r="R163" s="80" t="s">
        <v>9</v>
      </c>
      <c r="S163" s="80" t="s">
        <v>9</v>
      </c>
      <c r="T163" s="80" t="s">
        <v>9</v>
      </c>
      <c r="U163" s="80" t="s">
        <v>9</v>
      </c>
      <c r="V163" s="80" t="s">
        <v>9</v>
      </c>
      <c r="W163" s="80" t="s">
        <v>9</v>
      </c>
      <c r="X163" s="80" t="s">
        <v>9</v>
      </c>
      <c r="Y163" s="80" t="s">
        <v>9</v>
      </c>
      <c r="Z163" s="26"/>
    </row>
    <row r="164" spans="1:26" s="12" customFormat="1" ht="32.25" customHeight="1">
      <c r="A164" s="107"/>
      <c r="B164" s="129"/>
      <c r="C164" s="89"/>
      <c r="D164" s="89"/>
      <c r="E164" s="113"/>
      <c r="F164" s="63" t="s">
        <v>121</v>
      </c>
      <c r="G164" s="65">
        <f t="shared" si="155"/>
        <v>8550021.2400000002</v>
      </c>
      <c r="H164" s="67">
        <f>H167+H170+H173+H176+H179</f>
        <v>3663898.39</v>
      </c>
      <c r="I164" s="67">
        <f>I167+I170+I173+I176+I179</f>
        <v>2388238.4899999998</v>
      </c>
      <c r="J164" s="67">
        <f t="shared" ref="J164:N164" si="163">J167+J170+J173+J176+J179</f>
        <v>168263.27000000002</v>
      </c>
      <c r="K164" s="67">
        <f t="shared" si="163"/>
        <v>5285.71</v>
      </c>
      <c r="L164" s="67">
        <f t="shared" si="163"/>
        <v>2324335.38</v>
      </c>
      <c r="M164" s="67">
        <f t="shared" si="163"/>
        <v>0</v>
      </c>
      <c r="N164" s="67">
        <f t="shared" si="163"/>
        <v>0</v>
      </c>
      <c r="O164" s="4">
        <f t="shared" ref="O164" si="164">O167+O170</f>
        <v>4</v>
      </c>
      <c r="P164" s="81"/>
      <c r="Q164" s="81"/>
      <c r="R164" s="81"/>
      <c r="S164" s="81"/>
      <c r="T164" s="81"/>
      <c r="U164" s="81"/>
      <c r="V164" s="81"/>
      <c r="W164" s="81"/>
      <c r="X164" s="81"/>
      <c r="Y164" s="81"/>
      <c r="Z164" s="26"/>
    </row>
    <row r="165" spans="1:26" s="12" customFormat="1" ht="28.5" customHeight="1">
      <c r="A165" s="108"/>
      <c r="B165" s="111"/>
      <c r="C165" s="91"/>
      <c r="D165" s="91"/>
      <c r="E165" s="113"/>
      <c r="F165" s="63" t="s">
        <v>122</v>
      </c>
      <c r="G165" s="65">
        <f t="shared" si="155"/>
        <v>12507888.4</v>
      </c>
      <c r="H165" s="67">
        <f>H168+H171+H174+H177+H180</f>
        <v>1513109.4</v>
      </c>
      <c r="I165" s="67">
        <f t="shared" ref="I165:N165" si="165">I168+I171+I174+I177+I180</f>
        <v>2873797</v>
      </c>
      <c r="J165" s="67">
        <f t="shared" si="165"/>
        <v>1293510</v>
      </c>
      <c r="K165" s="67">
        <f t="shared" si="165"/>
        <v>362000</v>
      </c>
      <c r="L165" s="67">
        <f t="shared" si="165"/>
        <v>6465472</v>
      </c>
      <c r="M165" s="67">
        <f t="shared" si="165"/>
        <v>0</v>
      </c>
      <c r="N165" s="67">
        <f t="shared" si="165"/>
        <v>0</v>
      </c>
      <c r="O165" s="4">
        <f t="shared" ref="O165" si="166">O168+O171</f>
        <v>0</v>
      </c>
      <c r="P165" s="82"/>
      <c r="Q165" s="82"/>
      <c r="R165" s="82"/>
      <c r="S165" s="82"/>
      <c r="T165" s="82"/>
      <c r="U165" s="82"/>
      <c r="V165" s="82"/>
      <c r="W165" s="82"/>
      <c r="X165" s="82"/>
      <c r="Y165" s="82"/>
      <c r="Z165" s="26"/>
    </row>
    <row r="166" spans="1:26" s="12" customFormat="1" ht="28.5" customHeight="1">
      <c r="A166" s="106" t="s">
        <v>84</v>
      </c>
      <c r="B166" s="105" t="s">
        <v>112</v>
      </c>
      <c r="C166" s="88">
        <v>2020</v>
      </c>
      <c r="D166" s="88">
        <v>2026</v>
      </c>
      <c r="E166" s="91" t="s">
        <v>22</v>
      </c>
      <c r="F166" s="63" t="s">
        <v>11</v>
      </c>
      <c r="G166" s="65">
        <f t="shared" si="155"/>
        <v>4961491.55</v>
      </c>
      <c r="H166" s="67">
        <f t="shared" ref="H166:M166" si="167">H167+H168</f>
        <v>1403537.69</v>
      </c>
      <c r="I166" s="67">
        <f t="shared" si="167"/>
        <v>3557953.86</v>
      </c>
      <c r="J166" s="67">
        <f t="shared" si="167"/>
        <v>0</v>
      </c>
      <c r="K166" s="67">
        <f t="shared" si="167"/>
        <v>0</v>
      </c>
      <c r="L166" s="67">
        <f t="shared" si="167"/>
        <v>0</v>
      </c>
      <c r="M166" s="67">
        <f t="shared" si="167"/>
        <v>0</v>
      </c>
      <c r="N166" s="67">
        <f t="shared" ref="N166:O166" si="168">N167+N168</f>
        <v>0</v>
      </c>
      <c r="O166" s="4">
        <f t="shared" si="168"/>
        <v>2</v>
      </c>
      <c r="P166" s="92" t="s">
        <v>40</v>
      </c>
      <c r="Q166" s="77" t="s">
        <v>13</v>
      </c>
      <c r="R166" s="88" t="s">
        <v>9</v>
      </c>
      <c r="S166" s="77">
        <v>100</v>
      </c>
      <c r="T166" s="77">
        <v>100</v>
      </c>
      <c r="U166" s="77">
        <v>100</v>
      </c>
      <c r="V166" s="77">
        <v>100</v>
      </c>
      <c r="W166" s="77">
        <v>100</v>
      </c>
      <c r="X166" s="77">
        <v>100</v>
      </c>
      <c r="Y166" s="77">
        <v>100</v>
      </c>
      <c r="Z166" s="26"/>
    </row>
    <row r="167" spans="1:26" s="12" customFormat="1" ht="23.25" customHeight="1">
      <c r="A167" s="107"/>
      <c r="B167" s="93"/>
      <c r="C167" s="89"/>
      <c r="D167" s="89"/>
      <c r="E167" s="113"/>
      <c r="F167" s="63" t="s">
        <v>121</v>
      </c>
      <c r="G167" s="65">
        <f t="shared" si="155"/>
        <v>1752935.15</v>
      </c>
      <c r="H167" s="67">
        <v>868778.29</v>
      </c>
      <c r="I167" s="38">
        <v>884156.86</v>
      </c>
      <c r="J167" s="38">
        <v>0</v>
      </c>
      <c r="K167" s="38">
        <v>0</v>
      </c>
      <c r="L167" s="38"/>
      <c r="M167" s="38">
        <v>0</v>
      </c>
      <c r="N167" s="38">
        <v>0</v>
      </c>
      <c r="O167" s="5">
        <v>2</v>
      </c>
      <c r="P167" s="93"/>
      <c r="Q167" s="78"/>
      <c r="R167" s="89"/>
      <c r="S167" s="78"/>
      <c r="T167" s="78"/>
      <c r="U167" s="78"/>
      <c r="V167" s="78"/>
      <c r="W167" s="78"/>
      <c r="X167" s="78"/>
      <c r="Y167" s="78"/>
      <c r="Z167" s="26"/>
    </row>
    <row r="168" spans="1:26" s="12" customFormat="1" ht="105.75" customHeight="1">
      <c r="A168" s="108"/>
      <c r="B168" s="94"/>
      <c r="C168" s="91"/>
      <c r="D168" s="91"/>
      <c r="E168" s="113"/>
      <c r="F168" s="63" t="s">
        <v>122</v>
      </c>
      <c r="G168" s="65">
        <f t="shared" si="155"/>
        <v>3208556.4</v>
      </c>
      <c r="H168" s="67">
        <v>534759.4</v>
      </c>
      <c r="I168" s="38">
        <v>2673797</v>
      </c>
      <c r="J168" s="38">
        <v>0</v>
      </c>
      <c r="K168" s="38">
        <v>0</v>
      </c>
      <c r="L168" s="38">
        <v>0</v>
      </c>
      <c r="M168" s="38"/>
      <c r="N168" s="38"/>
      <c r="O168" s="5"/>
      <c r="P168" s="94"/>
      <c r="Q168" s="79"/>
      <c r="R168" s="91"/>
      <c r="S168" s="79"/>
      <c r="T168" s="79"/>
      <c r="U168" s="79"/>
      <c r="V168" s="79"/>
      <c r="W168" s="79"/>
      <c r="X168" s="79"/>
      <c r="Y168" s="79"/>
      <c r="Z168" s="26"/>
    </row>
    <row r="169" spans="1:26" s="12" customFormat="1" ht="156" customHeight="1">
      <c r="A169" s="106" t="s">
        <v>85</v>
      </c>
      <c r="B169" s="105" t="s">
        <v>113</v>
      </c>
      <c r="C169" s="88">
        <v>2020</v>
      </c>
      <c r="D169" s="88">
        <v>2026</v>
      </c>
      <c r="E169" s="91" t="s">
        <v>22</v>
      </c>
      <c r="F169" s="63" t="s">
        <v>11</v>
      </c>
      <c r="G169" s="65">
        <f t="shared" si="155"/>
        <v>14876604.009999998</v>
      </c>
      <c r="H169" s="67">
        <f t="shared" ref="H169:M169" si="169">H170+H171</f>
        <v>3773470.1</v>
      </c>
      <c r="I169" s="67">
        <f t="shared" si="169"/>
        <v>1704081.63</v>
      </c>
      <c r="J169" s="67">
        <f t="shared" si="169"/>
        <v>508163.27</v>
      </c>
      <c r="K169" s="67">
        <f t="shared" si="169"/>
        <v>204081.63</v>
      </c>
      <c r="L169" s="67">
        <f t="shared" si="169"/>
        <v>8686807.379999999</v>
      </c>
      <c r="M169" s="67">
        <f t="shared" si="169"/>
        <v>0</v>
      </c>
      <c r="N169" s="67">
        <f t="shared" ref="N169:O169" si="170">N170+N171</f>
        <v>0</v>
      </c>
      <c r="O169" s="4">
        <f t="shared" si="170"/>
        <v>2</v>
      </c>
      <c r="P169" s="56" t="s">
        <v>46</v>
      </c>
      <c r="Q169" s="51" t="s">
        <v>13</v>
      </c>
      <c r="R169" s="45" t="s">
        <v>9</v>
      </c>
      <c r="S169" s="51">
        <v>100</v>
      </c>
      <c r="T169" s="51">
        <v>100</v>
      </c>
      <c r="U169" s="51">
        <v>100</v>
      </c>
      <c r="V169" s="51">
        <v>100</v>
      </c>
      <c r="W169" s="51" t="s">
        <v>9</v>
      </c>
      <c r="X169" s="51" t="s">
        <v>9</v>
      </c>
      <c r="Y169" s="54" t="s">
        <v>9</v>
      </c>
      <c r="Z169" s="26"/>
    </row>
    <row r="170" spans="1:26" s="12" customFormat="1" ht="75" customHeight="1">
      <c r="A170" s="107"/>
      <c r="B170" s="93"/>
      <c r="C170" s="89"/>
      <c r="D170" s="89"/>
      <c r="E170" s="113"/>
      <c r="F170" s="63" t="s">
        <v>121</v>
      </c>
      <c r="G170" s="65">
        <f t="shared" si="155"/>
        <v>6735782.0099999998</v>
      </c>
      <c r="H170" s="67">
        <v>2795120.1</v>
      </c>
      <c r="I170" s="67">
        <v>1504081.63</v>
      </c>
      <c r="J170" s="67">
        <v>108163.27</v>
      </c>
      <c r="K170" s="67">
        <v>4081.63</v>
      </c>
      <c r="L170" s="67">
        <v>2324335.38</v>
      </c>
      <c r="M170" s="67">
        <v>0</v>
      </c>
      <c r="N170" s="67">
        <v>0</v>
      </c>
      <c r="O170" s="4">
        <v>2</v>
      </c>
      <c r="P170" s="21" t="s">
        <v>220</v>
      </c>
      <c r="Q170" s="97" t="s">
        <v>204</v>
      </c>
      <c r="R170" s="48" t="s">
        <v>9</v>
      </c>
      <c r="S170" s="48" t="s">
        <v>9</v>
      </c>
      <c r="T170" s="48" t="s">
        <v>9</v>
      </c>
      <c r="U170" s="48" t="s">
        <v>9</v>
      </c>
      <c r="V170" s="48" t="s">
        <v>9</v>
      </c>
      <c r="W170" s="48">
        <v>2</v>
      </c>
      <c r="X170" s="48" t="s">
        <v>9</v>
      </c>
      <c r="Y170" s="48" t="s">
        <v>9</v>
      </c>
      <c r="Z170" s="26"/>
    </row>
    <row r="171" spans="1:26" s="12" customFormat="1" ht="90" customHeight="1">
      <c r="A171" s="108"/>
      <c r="B171" s="94"/>
      <c r="C171" s="91"/>
      <c r="D171" s="91"/>
      <c r="E171" s="113"/>
      <c r="F171" s="63" t="s">
        <v>122</v>
      </c>
      <c r="G171" s="65">
        <f t="shared" si="155"/>
        <v>8140822</v>
      </c>
      <c r="H171" s="67">
        <v>978350</v>
      </c>
      <c r="I171" s="38">
        <v>200000</v>
      </c>
      <c r="J171" s="38">
        <v>400000</v>
      </c>
      <c r="K171" s="38">
        <v>200000</v>
      </c>
      <c r="L171" s="38">
        <v>6362472</v>
      </c>
      <c r="M171" s="38"/>
      <c r="N171" s="38"/>
      <c r="O171" s="5"/>
      <c r="P171" s="21" t="s">
        <v>221</v>
      </c>
      <c r="Q171" s="97"/>
      <c r="R171" s="48" t="s">
        <v>9</v>
      </c>
      <c r="S171" s="48" t="s">
        <v>9</v>
      </c>
      <c r="T171" s="48" t="s">
        <v>9</v>
      </c>
      <c r="U171" s="48" t="s">
        <v>9</v>
      </c>
      <c r="V171" s="48" t="s">
        <v>9</v>
      </c>
      <c r="W171" s="48">
        <v>2</v>
      </c>
      <c r="X171" s="48" t="s">
        <v>9</v>
      </c>
      <c r="Y171" s="48" t="s">
        <v>9</v>
      </c>
      <c r="Z171" s="26"/>
    </row>
    <row r="172" spans="1:26" s="12" customFormat="1" ht="33.75" customHeight="1">
      <c r="A172" s="106" t="s">
        <v>193</v>
      </c>
      <c r="B172" s="92" t="s">
        <v>203</v>
      </c>
      <c r="C172" s="113">
        <v>2022</v>
      </c>
      <c r="D172" s="113">
        <v>2026</v>
      </c>
      <c r="E172" s="88" t="s">
        <v>22</v>
      </c>
      <c r="F172" s="63" t="s">
        <v>11</v>
      </c>
      <c r="G172" s="65">
        <f t="shared" si="155"/>
        <v>860610</v>
      </c>
      <c r="H172" s="67">
        <f t="shared" ref="H172:M172" si="171">H173+H174</f>
        <v>0</v>
      </c>
      <c r="I172" s="38">
        <f t="shared" si="171"/>
        <v>0</v>
      </c>
      <c r="J172" s="38">
        <f t="shared" si="171"/>
        <v>860610</v>
      </c>
      <c r="K172" s="38">
        <f t="shared" si="171"/>
        <v>0</v>
      </c>
      <c r="L172" s="38">
        <f t="shared" si="171"/>
        <v>0</v>
      </c>
      <c r="M172" s="38">
        <f t="shared" si="171"/>
        <v>0</v>
      </c>
      <c r="N172" s="38">
        <f t="shared" ref="N172:O172" si="172">N173+N174</f>
        <v>0</v>
      </c>
      <c r="O172" s="5">
        <f t="shared" si="172"/>
        <v>2</v>
      </c>
      <c r="P172" s="80" t="s">
        <v>195</v>
      </c>
      <c r="Q172" s="86" t="s">
        <v>13</v>
      </c>
      <c r="R172" s="80" t="s">
        <v>9</v>
      </c>
      <c r="S172" s="86" t="s">
        <v>194</v>
      </c>
      <c r="T172" s="86" t="s">
        <v>194</v>
      </c>
      <c r="U172" s="86">
        <v>5.88</v>
      </c>
      <c r="V172" s="83">
        <v>0</v>
      </c>
      <c r="W172" s="83">
        <v>0</v>
      </c>
      <c r="X172" s="83">
        <v>0</v>
      </c>
      <c r="Y172" s="83">
        <v>0</v>
      </c>
      <c r="Z172" s="26"/>
    </row>
    <row r="173" spans="1:26" s="12" customFormat="1" ht="22.5" customHeight="1">
      <c r="A173" s="119"/>
      <c r="B173" s="145"/>
      <c r="C173" s="113"/>
      <c r="D173" s="113"/>
      <c r="E173" s="119"/>
      <c r="F173" s="63" t="s">
        <v>121</v>
      </c>
      <c r="G173" s="65">
        <f t="shared" si="155"/>
        <v>20100</v>
      </c>
      <c r="H173" s="67">
        <v>0</v>
      </c>
      <c r="I173" s="38">
        <v>0</v>
      </c>
      <c r="J173" s="38">
        <v>20100</v>
      </c>
      <c r="K173" s="38">
        <v>0</v>
      </c>
      <c r="L173" s="38">
        <v>0</v>
      </c>
      <c r="M173" s="38">
        <v>0</v>
      </c>
      <c r="N173" s="38">
        <v>0</v>
      </c>
      <c r="O173" s="5">
        <v>2</v>
      </c>
      <c r="P173" s="141"/>
      <c r="Q173" s="95"/>
      <c r="R173" s="81"/>
      <c r="S173" s="95"/>
      <c r="T173" s="95"/>
      <c r="U173" s="140"/>
      <c r="V173" s="84"/>
      <c r="W173" s="84"/>
      <c r="X173" s="84"/>
      <c r="Y173" s="84"/>
      <c r="Z173" s="26"/>
    </row>
    <row r="174" spans="1:26" s="12" customFormat="1" ht="81.75" customHeight="1">
      <c r="A174" s="119"/>
      <c r="B174" s="145"/>
      <c r="C174" s="113"/>
      <c r="D174" s="113"/>
      <c r="E174" s="119"/>
      <c r="F174" s="56" t="s">
        <v>122</v>
      </c>
      <c r="G174" s="41">
        <f t="shared" si="155"/>
        <v>840510</v>
      </c>
      <c r="H174" s="64">
        <v>0</v>
      </c>
      <c r="I174" s="43">
        <v>0</v>
      </c>
      <c r="J174" s="43">
        <v>840510</v>
      </c>
      <c r="K174" s="43"/>
      <c r="L174" s="43"/>
      <c r="M174" s="43"/>
      <c r="N174" s="43"/>
      <c r="O174" s="6"/>
      <c r="P174" s="141"/>
      <c r="Q174" s="87"/>
      <c r="R174" s="82"/>
      <c r="S174" s="87"/>
      <c r="T174" s="87"/>
      <c r="U174" s="140"/>
      <c r="V174" s="85"/>
      <c r="W174" s="85"/>
      <c r="X174" s="85"/>
      <c r="Y174" s="85"/>
      <c r="Z174" s="26"/>
    </row>
    <row r="175" spans="1:26" s="12" customFormat="1" ht="74.25" customHeight="1">
      <c r="A175" s="106" t="s">
        <v>212</v>
      </c>
      <c r="B175" s="92" t="s">
        <v>213</v>
      </c>
      <c r="C175" s="89">
        <v>2020</v>
      </c>
      <c r="D175" s="89">
        <v>2026</v>
      </c>
      <c r="E175" s="88" t="s">
        <v>22</v>
      </c>
      <c r="F175" s="63" t="s">
        <v>11</v>
      </c>
      <c r="G175" s="48">
        <f>G176+G177</f>
        <v>60204.08</v>
      </c>
      <c r="H175" s="48"/>
      <c r="I175" s="48"/>
      <c r="J175" s="48"/>
      <c r="K175" s="43">
        <f>K176+K177</f>
        <v>60204.08</v>
      </c>
      <c r="L175" s="48"/>
      <c r="M175" s="48"/>
      <c r="N175" s="48"/>
      <c r="O175" s="27"/>
      <c r="P175" s="80" t="s">
        <v>214</v>
      </c>
      <c r="Q175" s="86" t="s">
        <v>13</v>
      </c>
      <c r="R175" s="86" t="s">
        <v>9</v>
      </c>
      <c r="S175" s="86" t="s">
        <v>9</v>
      </c>
      <c r="T175" s="86" t="s">
        <v>9</v>
      </c>
      <c r="U175" s="86" t="s">
        <v>9</v>
      </c>
      <c r="V175" s="86">
        <v>100</v>
      </c>
      <c r="W175" s="86" t="s">
        <v>9</v>
      </c>
      <c r="X175" s="86" t="s">
        <v>9</v>
      </c>
      <c r="Y175" s="86" t="s">
        <v>9</v>
      </c>
      <c r="Z175" s="26"/>
    </row>
    <row r="176" spans="1:26" s="12" customFormat="1" ht="38.25" customHeight="1">
      <c r="A176" s="119"/>
      <c r="B176" s="145"/>
      <c r="C176" s="89"/>
      <c r="D176" s="89"/>
      <c r="E176" s="119"/>
      <c r="F176" s="63" t="s">
        <v>121</v>
      </c>
      <c r="G176" s="38">
        <f>H176+I176+J176+K176+L176+M176+N176</f>
        <v>1204.08</v>
      </c>
      <c r="H176" s="48">
        <v>0</v>
      </c>
      <c r="I176" s="48">
        <v>0</v>
      </c>
      <c r="J176" s="48">
        <v>0</v>
      </c>
      <c r="K176" s="43">
        <v>1204.08</v>
      </c>
      <c r="L176" s="48"/>
      <c r="M176" s="48"/>
      <c r="N176" s="48"/>
      <c r="O176" s="27"/>
      <c r="P176" s="81"/>
      <c r="Q176" s="95"/>
      <c r="R176" s="95"/>
      <c r="S176" s="95"/>
      <c r="T176" s="95"/>
      <c r="U176" s="95"/>
      <c r="V176" s="95"/>
      <c r="W176" s="95"/>
      <c r="X176" s="95"/>
      <c r="Y176" s="95"/>
      <c r="Z176" s="26"/>
    </row>
    <row r="177" spans="1:27" s="12" customFormat="1" ht="133.5" customHeight="1">
      <c r="A177" s="119"/>
      <c r="B177" s="145"/>
      <c r="C177" s="91"/>
      <c r="D177" s="91"/>
      <c r="E177" s="119"/>
      <c r="F177" s="56" t="s">
        <v>122</v>
      </c>
      <c r="G177" s="38">
        <f>H177+I177+J177+K177+L177+M177+N177</f>
        <v>59000</v>
      </c>
      <c r="H177" s="48">
        <v>0</v>
      </c>
      <c r="I177" s="48">
        <v>0</v>
      </c>
      <c r="J177" s="48">
        <v>0</v>
      </c>
      <c r="K177" s="43">
        <v>59000</v>
      </c>
      <c r="L177" s="48"/>
      <c r="M177" s="48"/>
      <c r="N177" s="48"/>
      <c r="O177" s="27"/>
      <c r="P177" s="82"/>
      <c r="Q177" s="87"/>
      <c r="R177" s="87"/>
      <c r="S177" s="87"/>
      <c r="T177" s="87"/>
      <c r="U177" s="87"/>
      <c r="V177" s="87"/>
      <c r="W177" s="87"/>
      <c r="X177" s="87"/>
      <c r="Y177" s="87"/>
      <c r="Z177" s="26"/>
    </row>
    <row r="178" spans="1:27" s="12" customFormat="1" ht="74.25" customHeight="1">
      <c r="A178" s="106" t="s">
        <v>227</v>
      </c>
      <c r="B178" s="92" t="s">
        <v>228</v>
      </c>
      <c r="C178" s="89">
        <v>2020</v>
      </c>
      <c r="D178" s="89">
        <v>2026</v>
      </c>
      <c r="E178" s="88" t="s">
        <v>22</v>
      </c>
      <c r="F178" s="63" t="s">
        <v>11</v>
      </c>
      <c r="G178" s="38">
        <f>G179+G180</f>
        <v>299000</v>
      </c>
      <c r="H178" s="38">
        <f>H179+H180</f>
        <v>0</v>
      </c>
      <c r="I178" s="38">
        <f t="shared" ref="I178:N178" si="173">I179+I180</f>
        <v>0</v>
      </c>
      <c r="J178" s="38">
        <f t="shared" si="173"/>
        <v>93000</v>
      </c>
      <c r="K178" s="38">
        <f t="shared" si="173"/>
        <v>103000</v>
      </c>
      <c r="L178" s="38">
        <f t="shared" si="173"/>
        <v>103000</v>
      </c>
      <c r="M178" s="38">
        <f t="shared" si="173"/>
        <v>0</v>
      </c>
      <c r="N178" s="38">
        <f t="shared" si="173"/>
        <v>0</v>
      </c>
      <c r="O178" s="27"/>
      <c r="P178" s="80" t="s">
        <v>229</v>
      </c>
      <c r="Q178" s="86" t="s">
        <v>13</v>
      </c>
      <c r="R178" s="86" t="s">
        <v>9</v>
      </c>
      <c r="S178" s="86" t="s">
        <v>9</v>
      </c>
      <c r="T178" s="86" t="s">
        <v>9</v>
      </c>
      <c r="U178" s="86">
        <v>100</v>
      </c>
      <c r="V178" s="86">
        <v>100</v>
      </c>
      <c r="W178" s="86">
        <v>100</v>
      </c>
      <c r="X178" s="86" t="s">
        <v>9</v>
      </c>
      <c r="Y178" s="86" t="s">
        <v>9</v>
      </c>
      <c r="Z178" s="26"/>
    </row>
    <row r="179" spans="1:27" s="12" customFormat="1" ht="38.25" customHeight="1">
      <c r="A179" s="119"/>
      <c r="B179" s="145"/>
      <c r="C179" s="89"/>
      <c r="D179" s="89"/>
      <c r="E179" s="119"/>
      <c r="F179" s="63" t="s">
        <v>121</v>
      </c>
      <c r="G179" s="38">
        <f>H179+I179+J179+K179+L179+M179+N179</f>
        <v>40000</v>
      </c>
      <c r="H179" s="38">
        <v>0</v>
      </c>
      <c r="I179" s="38">
        <v>0</v>
      </c>
      <c r="J179" s="38">
        <v>40000</v>
      </c>
      <c r="K179" s="43">
        <v>0</v>
      </c>
      <c r="L179" s="38">
        <v>0</v>
      </c>
      <c r="M179" s="38">
        <v>0</v>
      </c>
      <c r="N179" s="38">
        <v>0</v>
      </c>
      <c r="O179" s="27"/>
      <c r="P179" s="81"/>
      <c r="Q179" s="95"/>
      <c r="R179" s="95"/>
      <c r="S179" s="95"/>
      <c r="T179" s="95"/>
      <c r="U179" s="95"/>
      <c r="V179" s="95"/>
      <c r="W179" s="95"/>
      <c r="X179" s="95"/>
      <c r="Y179" s="95"/>
      <c r="Z179" s="26"/>
    </row>
    <row r="180" spans="1:27" s="12" customFormat="1" ht="33.75" customHeight="1">
      <c r="A180" s="119"/>
      <c r="B180" s="145"/>
      <c r="C180" s="91"/>
      <c r="D180" s="91"/>
      <c r="E180" s="119"/>
      <c r="F180" s="56" t="s">
        <v>122</v>
      </c>
      <c r="G180" s="38">
        <f>H180+I180+J180+K180+L180+M180+N180</f>
        <v>259000</v>
      </c>
      <c r="H180" s="38">
        <v>0</v>
      </c>
      <c r="I180" s="38">
        <v>0</v>
      </c>
      <c r="J180" s="38">
        <v>53000</v>
      </c>
      <c r="K180" s="43">
        <v>103000</v>
      </c>
      <c r="L180" s="38">
        <v>103000</v>
      </c>
      <c r="M180" s="38">
        <v>0</v>
      </c>
      <c r="N180" s="38"/>
      <c r="O180" s="27"/>
      <c r="P180" s="82"/>
      <c r="Q180" s="87"/>
      <c r="R180" s="87"/>
      <c r="S180" s="87"/>
      <c r="T180" s="87"/>
      <c r="U180" s="87"/>
      <c r="V180" s="87"/>
      <c r="W180" s="87"/>
      <c r="X180" s="87"/>
      <c r="Y180" s="87"/>
      <c r="Z180" s="26"/>
    </row>
    <row r="181" spans="1:27" s="30" customFormat="1" ht="25.5">
      <c r="A181" s="137" t="s">
        <v>146</v>
      </c>
      <c r="B181" s="153" t="s">
        <v>114</v>
      </c>
      <c r="C181" s="153">
        <v>2020</v>
      </c>
      <c r="D181" s="153">
        <v>2026</v>
      </c>
      <c r="E181" s="153" t="s">
        <v>120</v>
      </c>
      <c r="F181" s="28" t="s">
        <v>11</v>
      </c>
      <c r="G181" s="67">
        <f t="shared" ref="G181:G204" si="174">SUM(H181:N181)</f>
        <v>27191054.039999999</v>
      </c>
      <c r="H181" s="67">
        <f t="shared" ref="H181:M181" si="175">H182+H183</f>
        <v>7918636.7899999991</v>
      </c>
      <c r="I181" s="67">
        <f t="shared" si="175"/>
        <v>5922227</v>
      </c>
      <c r="J181" s="67">
        <f t="shared" si="175"/>
        <v>2040816.33</v>
      </c>
      <c r="K181" s="67">
        <f t="shared" si="175"/>
        <v>6082030.6100000003</v>
      </c>
      <c r="L181" s="67">
        <f t="shared" si="175"/>
        <v>5147343.3099999996</v>
      </c>
      <c r="M181" s="67">
        <f t="shared" si="175"/>
        <v>40000</v>
      </c>
      <c r="N181" s="67">
        <f t="shared" ref="N181:O181" si="176">N182+N183</f>
        <v>40000</v>
      </c>
      <c r="O181" s="8">
        <f t="shared" si="176"/>
        <v>40000</v>
      </c>
      <c r="P181" s="86" t="s">
        <v>9</v>
      </c>
      <c r="Q181" s="86" t="s">
        <v>9</v>
      </c>
      <c r="R181" s="86" t="s">
        <v>9</v>
      </c>
      <c r="S181" s="86" t="s">
        <v>9</v>
      </c>
      <c r="T181" s="86" t="s">
        <v>9</v>
      </c>
      <c r="U181" s="86" t="s">
        <v>9</v>
      </c>
      <c r="V181" s="86" t="s">
        <v>9</v>
      </c>
      <c r="W181" s="86" t="s">
        <v>9</v>
      </c>
      <c r="X181" s="86" t="s">
        <v>9</v>
      </c>
      <c r="Y181" s="86" t="s">
        <v>9</v>
      </c>
      <c r="Z181" s="146" t="s">
        <v>48</v>
      </c>
      <c r="AA181" s="29"/>
    </row>
    <row r="182" spans="1:27" s="30" customFormat="1" ht="20.25" customHeight="1">
      <c r="A182" s="138"/>
      <c r="B182" s="154"/>
      <c r="C182" s="154"/>
      <c r="D182" s="154"/>
      <c r="E182" s="154"/>
      <c r="F182" s="63" t="s">
        <v>121</v>
      </c>
      <c r="G182" s="67">
        <f t="shared" si="174"/>
        <v>622676.83000000007</v>
      </c>
      <c r="H182" s="40">
        <f t="shared" ref="H182:M183" si="177">H185+H200</f>
        <v>158373.27000000002</v>
      </c>
      <c r="I182" s="38">
        <f t="shared" si="177"/>
        <v>118445</v>
      </c>
      <c r="J182" s="40">
        <f t="shared" si="177"/>
        <v>40816.33</v>
      </c>
      <c r="K182" s="40">
        <f t="shared" si="177"/>
        <v>121640.61</v>
      </c>
      <c r="L182" s="40">
        <f t="shared" si="177"/>
        <v>103401.62000000001</v>
      </c>
      <c r="M182" s="40">
        <f t="shared" si="177"/>
        <v>40000</v>
      </c>
      <c r="N182" s="40">
        <f t="shared" ref="N182:O182" si="178">N185+N200</f>
        <v>40000</v>
      </c>
      <c r="O182" s="7">
        <f t="shared" si="178"/>
        <v>40000</v>
      </c>
      <c r="P182" s="95"/>
      <c r="Q182" s="95"/>
      <c r="R182" s="95"/>
      <c r="S182" s="95"/>
      <c r="T182" s="95"/>
      <c r="U182" s="95"/>
      <c r="V182" s="95"/>
      <c r="W182" s="95"/>
      <c r="X182" s="95"/>
      <c r="Y182" s="95"/>
      <c r="Z182" s="147"/>
      <c r="AA182" s="29"/>
    </row>
    <row r="183" spans="1:27" s="30" customFormat="1" ht="44.25" customHeight="1">
      <c r="A183" s="139"/>
      <c r="B183" s="155"/>
      <c r="C183" s="155"/>
      <c r="D183" s="155"/>
      <c r="E183" s="155"/>
      <c r="F183" s="63" t="s">
        <v>122</v>
      </c>
      <c r="G183" s="67">
        <f t="shared" si="174"/>
        <v>26568377.210000001</v>
      </c>
      <c r="H183" s="40">
        <f t="shared" si="177"/>
        <v>7760263.5199999996</v>
      </c>
      <c r="I183" s="38">
        <f t="shared" si="177"/>
        <v>5803782</v>
      </c>
      <c r="J183" s="40">
        <f t="shared" si="177"/>
        <v>2000000</v>
      </c>
      <c r="K183" s="40">
        <f t="shared" si="177"/>
        <v>5960390</v>
      </c>
      <c r="L183" s="40">
        <f>L186+L201</f>
        <v>5043941.6899999995</v>
      </c>
      <c r="M183" s="40">
        <f t="shared" si="177"/>
        <v>0</v>
      </c>
      <c r="N183" s="40">
        <f t="shared" ref="N183:O183" si="179">N186+N201</f>
        <v>0</v>
      </c>
      <c r="O183" s="7">
        <f t="shared" si="179"/>
        <v>0</v>
      </c>
      <c r="P183" s="87"/>
      <c r="Q183" s="87"/>
      <c r="R183" s="87"/>
      <c r="S183" s="87"/>
      <c r="T183" s="87"/>
      <c r="U183" s="87"/>
      <c r="V183" s="87"/>
      <c r="W183" s="87"/>
      <c r="X183" s="87"/>
      <c r="Y183" s="87"/>
      <c r="Z183" s="148"/>
      <c r="AA183" s="29"/>
    </row>
    <row r="184" spans="1:27" s="30" customFormat="1" ht="26.25" customHeight="1">
      <c r="A184" s="137" t="s">
        <v>148</v>
      </c>
      <c r="B184" s="153" t="s">
        <v>115</v>
      </c>
      <c r="C184" s="153">
        <v>2020</v>
      </c>
      <c r="D184" s="153">
        <v>2026</v>
      </c>
      <c r="E184" s="153" t="s">
        <v>120</v>
      </c>
      <c r="F184" s="28" t="s">
        <v>11</v>
      </c>
      <c r="G184" s="67">
        <f t="shared" si="174"/>
        <v>23397176.220000003</v>
      </c>
      <c r="H184" s="40">
        <f t="shared" ref="H184:M184" si="180">H185+H186</f>
        <v>6045304.5699999994</v>
      </c>
      <c r="I184" s="38">
        <f t="shared" si="180"/>
        <v>5922227</v>
      </c>
      <c r="J184" s="40">
        <f t="shared" si="180"/>
        <v>2040816.33</v>
      </c>
      <c r="K184" s="40">
        <f t="shared" si="180"/>
        <v>6082030.6100000003</v>
      </c>
      <c r="L184" s="40">
        <f t="shared" si="180"/>
        <v>3306797.71</v>
      </c>
      <c r="M184" s="38">
        <f t="shared" si="180"/>
        <v>0</v>
      </c>
      <c r="N184" s="38">
        <f t="shared" ref="N184:O184" si="181">N185+N186</f>
        <v>0</v>
      </c>
      <c r="O184" s="31">
        <f t="shared" si="181"/>
        <v>0</v>
      </c>
      <c r="P184" s="86" t="s">
        <v>9</v>
      </c>
      <c r="Q184" s="86" t="s">
        <v>9</v>
      </c>
      <c r="R184" s="86" t="s">
        <v>9</v>
      </c>
      <c r="S184" s="86" t="s">
        <v>9</v>
      </c>
      <c r="T184" s="86" t="s">
        <v>9</v>
      </c>
      <c r="U184" s="86" t="s">
        <v>9</v>
      </c>
      <c r="V184" s="86" t="s">
        <v>9</v>
      </c>
      <c r="W184" s="86" t="s">
        <v>9</v>
      </c>
      <c r="X184" s="86" t="s">
        <v>9</v>
      </c>
      <c r="Y184" s="86" t="s">
        <v>9</v>
      </c>
      <c r="Z184" s="146" t="s">
        <v>48</v>
      </c>
      <c r="AA184" s="29"/>
    </row>
    <row r="185" spans="1:27" s="30" customFormat="1" ht="16.5" customHeight="1">
      <c r="A185" s="138"/>
      <c r="B185" s="154"/>
      <c r="C185" s="154"/>
      <c r="D185" s="154"/>
      <c r="E185" s="154"/>
      <c r="F185" s="63" t="s">
        <v>121</v>
      </c>
      <c r="G185" s="67">
        <f t="shared" si="174"/>
        <v>468399.28</v>
      </c>
      <c r="H185" s="40">
        <f>H188+H191+H197+H194</f>
        <v>120906.63</v>
      </c>
      <c r="I185" s="38">
        <f t="shared" ref="I185:M186" si="182">I188+I191+I197</f>
        <v>118445</v>
      </c>
      <c r="J185" s="40">
        <f t="shared" si="182"/>
        <v>40816.33</v>
      </c>
      <c r="K185" s="40">
        <f t="shared" si="182"/>
        <v>121640.61</v>
      </c>
      <c r="L185" s="40">
        <f t="shared" si="182"/>
        <v>66590.710000000006</v>
      </c>
      <c r="M185" s="40">
        <f t="shared" si="182"/>
        <v>0</v>
      </c>
      <c r="N185" s="40">
        <f t="shared" ref="N185:O185" si="183">N188+N191+N197</f>
        <v>0</v>
      </c>
      <c r="O185" s="7">
        <f t="shared" si="183"/>
        <v>0</v>
      </c>
      <c r="P185" s="95"/>
      <c r="Q185" s="95"/>
      <c r="R185" s="95"/>
      <c r="S185" s="95"/>
      <c r="T185" s="95"/>
      <c r="U185" s="95"/>
      <c r="V185" s="95"/>
      <c r="W185" s="95"/>
      <c r="X185" s="95"/>
      <c r="Y185" s="95"/>
      <c r="Z185" s="147"/>
      <c r="AA185" s="29"/>
    </row>
    <row r="186" spans="1:27" s="30" customFormat="1" ht="52.5" customHeight="1">
      <c r="A186" s="139"/>
      <c r="B186" s="155"/>
      <c r="C186" s="155"/>
      <c r="D186" s="155"/>
      <c r="E186" s="155"/>
      <c r="F186" s="63" t="s">
        <v>122</v>
      </c>
      <c r="G186" s="67">
        <f t="shared" si="174"/>
        <v>22928776.939999998</v>
      </c>
      <c r="H186" s="40">
        <f>H189+H192+H198+H195</f>
        <v>5924397.9399999995</v>
      </c>
      <c r="I186" s="38">
        <f t="shared" si="182"/>
        <v>5803782</v>
      </c>
      <c r="J186" s="40">
        <f t="shared" si="182"/>
        <v>2000000</v>
      </c>
      <c r="K186" s="40">
        <f t="shared" si="182"/>
        <v>5960390</v>
      </c>
      <c r="L186" s="40">
        <f t="shared" si="182"/>
        <v>3240207</v>
      </c>
      <c r="M186" s="40">
        <f t="shared" si="182"/>
        <v>0</v>
      </c>
      <c r="N186" s="40">
        <f t="shared" ref="N186:O186" si="184">N189+N192+N198</f>
        <v>0</v>
      </c>
      <c r="O186" s="7">
        <f t="shared" si="184"/>
        <v>0</v>
      </c>
      <c r="P186" s="87"/>
      <c r="Q186" s="87"/>
      <c r="R186" s="87"/>
      <c r="S186" s="87"/>
      <c r="T186" s="87"/>
      <c r="U186" s="87"/>
      <c r="V186" s="87"/>
      <c r="W186" s="87"/>
      <c r="X186" s="87"/>
      <c r="Y186" s="87"/>
      <c r="Z186" s="148"/>
      <c r="AA186" s="29"/>
    </row>
    <row r="187" spans="1:27" s="30" customFormat="1" ht="30" customHeight="1">
      <c r="A187" s="142" t="s">
        <v>149</v>
      </c>
      <c r="B187" s="128" t="s">
        <v>143</v>
      </c>
      <c r="C187" s="88">
        <v>2020</v>
      </c>
      <c r="D187" s="88">
        <v>2026</v>
      </c>
      <c r="E187" s="113" t="s">
        <v>22</v>
      </c>
      <c r="F187" s="63" t="s">
        <v>11</v>
      </c>
      <c r="G187" s="65">
        <f t="shared" si="174"/>
        <v>971241.16999999993</v>
      </c>
      <c r="H187" s="65">
        <f t="shared" ref="H187:M187" si="185">H188+H189</f>
        <v>971241.16999999993</v>
      </c>
      <c r="I187" s="65">
        <f t="shared" si="185"/>
        <v>0</v>
      </c>
      <c r="J187" s="65">
        <f t="shared" si="185"/>
        <v>0</v>
      </c>
      <c r="K187" s="65">
        <f t="shared" si="185"/>
        <v>0</v>
      </c>
      <c r="L187" s="65">
        <f t="shared" si="185"/>
        <v>0</v>
      </c>
      <c r="M187" s="65">
        <f t="shared" si="185"/>
        <v>0</v>
      </c>
      <c r="N187" s="65">
        <f t="shared" ref="N187:O187" si="186">N188+N189</f>
        <v>0</v>
      </c>
      <c r="O187" s="3">
        <f t="shared" si="186"/>
        <v>0</v>
      </c>
      <c r="P187" s="88" t="s">
        <v>144</v>
      </c>
      <c r="Q187" s="77" t="s">
        <v>45</v>
      </c>
      <c r="R187" s="77" t="s">
        <v>9</v>
      </c>
      <c r="S187" s="77">
        <v>3</v>
      </c>
      <c r="T187" s="51">
        <v>6</v>
      </c>
      <c r="U187" s="51">
        <v>8</v>
      </c>
      <c r="V187" s="51">
        <v>10</v>
      </c>
      <c r="W187" s="51">
        <v>12</v>
      </c>
      <c r="X187" s="77" t="s">
        <v>48</v>
      </c>
      <c r="Y187" s="77">
        <v>0</v>
      </c>
      <c r="Z187" s="77">
        <v>0</v>
      </c>
      <c r="AA187" s="29"/>
    </row>
    <row r="188" spans="1:27" s="30" customFormat="1" ht="21.75" customHeight="1">
      <c r="A188" s="143"/>
      <c r="B188" s="89"/>
      <c r="C188" s="89"/>
      <c r="D188" s="89"/>
      <c r="E188" s="113"/>
      <c r="F188" s="63" t="s">
        <v>121</v>
      </c>
      <c r="G188" s="65">
        <f t="shared" si="174"/>
        <v>19424.82</v>
      </c>
      <c r="H188" s="65">
        <v>19424.82</v>
      </c>
      <c r="I188" s="65">
        <v>0</v>
      </c>
      <c r="J188" s="65">
        <v>0</v>
      </c>
      <c r="K188" s="65">
        <v>0</v>
      </c>
      <c r="L188" s="65">
        <v>0</v>
      </c>
      <c r="M188" s="65">
        <v>0</v>
      </c>
      <c r="N188" s="65">
        <v>0</v>
      </c>
      <c r="O188" s="3">
        <v>0</v>
      </c>
      <c r="P188" s="89"/>
      <c r="Q188" s="78"/>
      <c r="R188" s="78"/>
      <c r="S188" s="78"/>
      <c r="T188" s="52"/>
      <c r="U188" s="52"/>
      <c r="V188" s="52"/>
      <c r="W188" s="52"/>
      <c r="X188" s="78"/>
      <c r="Y188" s="78"/>
      <c r="Z188" s="78"/>
      <c r="AA188" s="29"/>
    </row>
    <row r="189" spans="1:27" s="30" customFormat="1" ht="109.5" customHeight="1">
      <c r="A189" s="144"/>
      <c r="B189" s="91"/>
      <c r="C189" s="91"/>
      <c r="D189" s="91"/>
      <c r="E189" s="113"/>
      <c r="F189" s="63" t="s">
        <v>122</v>
      </c>
      <c r="G189" s="65">
        <f t="shared" si="174"/>
        <v>951816.35</v>
      </c>
      <c r="H189" s="65">
        <v>951816.35</v>
      </c>
      <c r="I189" s="65">
        <v>0</v>
      </c>
      <c r="J189" s="65">
        <v>0</v>
      </c>
      <c r="K189" s="65">
        <v>0</v>
      </c>
      <c r="L189" s="65">
        <v>0</v>
      </c>
      <c r="M189" s="65">
        <v>0</v>
      </c>
      <c r="N189" s="65">
        <v>0</v>
      </c>
      <c r="O189" s="3">
        <v>0</v>
      </c>
      <c r="P189" s="91"/>
      <c r="Q189" s="79"/>
      <c r="R189" s="79"/>
      <c r="S189" s="79"/>
      <c r="T189" s="53"/>
      <c r="U189" s="53"/>
      <c r="V189" s="53"/>
      <c r="W189" s="53"/>
      <c r="X189" s="79"/>
      <c r="Y189" s="79"/>
      <c r="Z189" s="79"/>
      <c r="AA189" s="29"/>
    </row>
    <row r="190" spans="1:27" s="30" customFormat="1" ht="30" customHeight="1">
      <c r="A190" s="142" t="s">
        <v>171</v>
      </c>
      <c r="B190" s="105" t="s">
        <v>116</v>
      </c>
      <c r="C190" s="88">
        <v>2020</v>
      </c>
      <c r="D190" s="88">
        <v>2026</v>
      </c>
      <c r="E190" s="113" t="s">
        <v>22</v>
      </c>
      <c r="F190" s="63" t="s">
        <v>11</v>
      </c>
      <c r="G190" s="65">
        <f t="shared" si="174"/>
        <v>9974950</v>
      </c>
      <c r="H190" s="65">
        <f t="shared" ref="H190:M190" si="187">H191+H192</f>
        <v>4052723</v>
      </c>
      <c r="I190" s="65">
        <f t="shared" si="187"/>
        <v>5922227</v>
      </c>
      <c r="J190" s="65">
        <f t="shared" si="187"/>
        <v>0</v>
      </c>
      <c r="K190" s="65">
        <f t="shared" si="187"/>
        <v>0</v>
      </c>
      <c r="L190" s="65">
        <f t="shared" si="187"/>
        <v>0</v>
      </c>
      <c r="M190" s="65">
        <f t="shared" si="187"/>
        <v>0</v>
      </c>
      <c r="N190" s="65">
        <f t="shared" ref="N190:O190" si="188">N191+N192</f>
        <v>0</v>
      </c>
      <c r="O190" s="3">
        <f t="shared" si="188"/>
        <v>0</v>
      </c>
      <c r="P190" s="113" t="s">
        <v>117</v>
      </c>
      <c r="Q190" s="97" t="s">
        <v>33</v>
      </c>
      <c r="R190" s="97" t="s">
        <v>9</v>
      </c>
      <c r="S190" s="97">
        <v>918</v>
      </c>
      <c r="T190" s="77">
        <v>1283</v>
      </c>
      <c r="U190" s="77">
        <v>1454</v>
      </c>
      <c r="V190" s="77">
        <v>1700</v>
      </c>
      <c r="W190" s="77">
        <v>2000</v>
      </c>
      <c r="X190" s="77">
        <v>2300</v>
      </c>
      <c r="Y190" s="97">
        <v>708</v>
      </c>
      <c r="Z190" s="97">
        <v>841</v>
      </c>
      <c r="AA190" s="29"/>
    </row>
    <row r="191" spans="1:27" s="30" customFormat="1" ht="18.75" customHeight="1">
      <c r="A191" s="143"/>
      <c r="B191" s="93"/>
      <c r="C191" s="89"/>
      <c r="D191" s="89"/>
      <c r="E191" s="113"/>
      <c r="F191" s="63" t="s">
        <v>121</v>
      </c>
      <c r="G191" s="65">
        <f t="shared" si="174"/>
        <v>199500</v>
      </c>
      <c r="H191" s="65">
        <v>81055</v>
      </c>
      <c r="I191" s="65">
        <v>118445</v>
      </c>
      <c r="J191" s="65">
        <v>0</v>
      </c>
      <c r="K191" s="65">
        <v>0</v>
      </c>
      <c r="L191" s="65">
        <v>0</v>
      </c>
      <c r="M191" s="65">
        <v>0</v>
      </c>
      <c r="N191" s="65">
        <v>0</v>
      </c>
      <c r="O191" s="3">
        <v>0</v>
      </c>
      <c r="P191" s="113"/>
      <c r="Q191" s="97"/>
      <c r="R191" s="97"/>
      <c r="S191" s="97"/>
      <c r="T191" s="78"/>
      <c r="U191" s="78"/>
      <c r="V191" s="78"/>
      <c r="W191" s="78"/>
      <c r="X191" s="78"/>
      <c r="Y191" s="97"/>
      <c r="Z191" s="97"/>
      <c r="AA191" s="29"/>
    </row>
    <row r="192" spans="1:27" s="30" customFormat="1" ht="50.25" customHeight="1">
      <c r="A192" s="144"/>
      <c r="B192" s="94"/>
      <c r="C192" s="91"/>
      <c r="D192" s="91"/>
      <c r="E192" s="113"/>
      <c r="F192" s="63" t="s">
        <v>122</v>
      </c>
      <c r="G192" s="65">
        <f t="shared" si="174"/>
        <v>9775450</v>
      </c>
      <c r="H192" s="65">
        <v>3971668</v>
      </c>
      <c r="I192" s="65">
        <v>5803782</v>
      </c>
      <c r="J192" s="65">
        <v>0</v>
      </c>
      <c r="K192" s="65">
        <v>0</v>
      </c>
      <c r="L192" s="65">
        <v>0</v>
      </c>
      <c r="M192" s="65">
        <v>0</v>
      </c>
      <c r="N192" s="65">
        <v>0</v>
      </c>
      <c r="O192" s="3">
        <v>0</v>
      </c>
      <c r="P192" s="113"/>
      <c r="Q192" s="97"/>
      <c r="R192" s="97"/>
      <c r="S192" s="97"/>
      <c r="T192" s="79"/>
      <c r="U192" s="79"/>
      <c r="V192" s="79"/>
      <c r="W192" s="79"/>
      <c r="X192" s="79"/>
      <c r="Y192" s="97"/>
      <c r="Z192" s="97"/>
      <c r="AA192" s="29"/>
    </row>
    <row r="193" spans="1:27" s="30" customFormat="1" ht="50.25" customHeight="1">
      <c r="A193" s="142" t="s">
        <v>172</v>
      </c>
      <c r="B193" s="92" t="s">
        <v>192</v>
      </c>
      <c r="C193" s="88">
        <v>2020</v>
      </c>
      <c r="D193" s="88">
        <v>2026</v>
      </c>
      <c r="E193" s="88" t="s">
        <v>22</v>
      </c>
      <c r="F193" s="63" t="s">
        <v>11</v>
      </c>
      <c r="G193" s="65">
        <f t="shared" si="174"/>
        <v>1021340.4</v>
      </c>
      <c r="H193" s="65">
        <f t="shared" ref="H193:M193" si="189">H194+H195</f>
        <v>1021340.4</v>
      </c>
      <c r="I193" s="65">
        <f t="shared" si="189"/>
        <v>0</v>
      </c>
      <c r="J193" s="65">
        <f t="shared" si="189"/>
        <v>0</v>
      </c>
      <c r="K193" s="65">
        <f t="shared" si="189"/>
        <v>0</v>
      </c>
      <c r="L193" s="65">
        <f t="shared" si="189"/>
        <v>0</v>
      </c>
      <c r="M193" s="65">
        <f t="shared" si="189"/>
        <v>0</v>
      </c>
      <c r="N193" s="65">
        <f t="shared" ref="N193:O193" si="190">N194+N195</f>
        <v>0</v>
      </c>
      <c r="O193" s="3">
        <f t="shared" si="190"/>
        <v>0</v>
      </c>
      <c r="P193" s="88" t="s">
        <v>51</v>
      </c>
      <c r="Q193" s="54" t="s">
        <v>13</v>
      </c>
      <c r="R193" s="54">
        <v>100</v>
      </c>
      <c r="S193" s="54">
        <v>100</v>
      </c>
      <c r="T193" s="54">
        <v>100</v>
      </c>
      <c r="U193" s="54">
        <v>100</v>
      </c>
      <c r="V193" s="54">
        <v>100</v>
      </c>
      <c r="W193" s="54">
        <v>100</v>
      </c>
      <c r="X193" s="54">
        <v>100</v>
      </c>
      <c r="Y193" s="54">
        <v>100</v>
      </c>
      <c r="Z193" s="54"/>
      <c r="AA193" s="29"/>
    </row>
    <row r="194" spans="1:27" s="30" customFormat="1" ht="50.25" customHeight="1">
      <c r="A194" s="151"/>
      <c r="B194" s="145"/>
      <c r="C194" s="119"/>
      <c r="D194" s="119"/>
      <c r="E194" s="119"/>
      <c r="F194" s="63" t="s">
        <v>121</v>
      </c>
      <c r="G194" s="65">
        <f t="shared" si="174"/>
        <v>20426.810000000001</v>
      </c>
      <c r="H194" s="65">
        <v>20426.810000000001</v>
      </c>
      <c r="I194" s="65">
        <v>0</v>
      </c>
      <c r="J194" s="65">
        <v>0</v>
      </c>
      <c r="K194" s="65">
        <v>0</v>
      </c>
      <c r="L194" s="65">
        <v>0</v>
      </c>
      <c r="M194" s="65">
        <v>0</v>
      </c>
      <c r="N194" s="65">
        <v>0</v>
      </c>
      <c r="O194" s="3">
        <v>0</v>
      </c>
      <c r="P194" s="119"/>
      <c r="Q194" s="54"/>
      <c r="R194" s="54"/>
      <c r="S194" s="54"/>
      <c r="T194" s="54"/>
      <c r="U194" s="54"/>
      <c r="V194" s="54"/>
      <c r="W194" s="54"/>
      <c r="X194" s="54"/>
      <c r="Y194" s="54"/>
      <c r="Z194" s="54"/>
      <c r="AA194" s="29"/>
    </row>
    <row r="195" spans="1:27" s="30" customFormat="1" ht="33" customHeight="1">
      <c r="A195" s="152"/>
      <c r="B195" s="156"/>
      <c r="C195" s="120"/>
      <c r="D195" s="120"/>
      <c r="E195" s="120"/>
      <c r="F195" s="63" t="s">
        <v>122</v>
      </c>
      <c r="G195" s="65">
        <f t="shared" si="174"/>
        <v>1000913.59</v>
      </c>
      <c r="H195" s="65">
        <v>1000913.59</v>
      </c>
      <c r="I195" s="65">
        <v>0</v>
      </c>
      <c r="J195" s="65">
        <v>0</v>
      </c>
      <c r="K195" s="65">
        <v>0</v>
      </c>
      <c r="L195" s="65">
        <v>0</v>
      </c>
      <c r="M195" s="65">
        <v>0</v>
      </c>
      <c r="N195" s="65">
        <v>0</v>
      </c>
      <c r="O195" s="3">
        <v>0</v>
      </c>
      <c r="P195" s="120"/>
      <c r="Q195" s="54"/>
      <c r="R195" s="54"/>
      <c r="S195" s="54"/>
      <c r="T195" s="54"/>
      <c r="U195" s="54"/>
      <c r="V195" s="54"/>
      <c r="W195" s="54"/>
      <c r="X195" s="54"/>
      <c r="Y195" s="54"/>
      <c r="Z195" s="54"/>
      <c r="AA195" s="29"/>
    </row>
    <row r="196" spans="1:27" s="30" customFormat="1" ht="27" customHeight="1">
      <c r="A196" s="142" t="s">
        <v>188</v>
      </c>
      <c r="B196" s="105" t="s">
        <v>189</v>
      </c>
      <c r="C196" s="88">
        <v>2020</v>
      </c>
      <c r="D196" s="88">
        <v>2026</v>
      </c>
      <c r="E196" s="113" t="s">
        <v>22</v>
      </c>
      <c r="F196" s="63" t="s">
        <v>11</v>
      </c>
      <c r="G196" s="65">
        <f t="shared" si="174"/>
        <v>11429644.65</v>
      </c>
      <c r="H196" s="65">
        <f t="shared" ref="H196:M196" si="191">H197+H198</f>
        <v>0</v>
      </c>
      <c r="I196" s="65">
        <f t="shared" si="191"/>
        <v>0</v>
      </c>
      <c r="J196" s="65">
        <f t="shared" si="191"/>
        <v>2040816.33</v>
      </c>
      <c r="K196" s="65">
        <f t="shared" si="191"/>
        <v>6082030.6100000003</v>
      </c>
      <c r="L196" s="65">
        <f t="shared" si="191"/>
        <v>3306797.71</v>
      </c>
      <c r="M196" s="65">
        <f t="shared" si="191"/>
        <v>0</v>
      </c>
      <c r="N196" s="65">
        <f t="shared" ref="N196:O196" si="192">N197+N198</f>
        <v>0</v>
      </c>
      <c r="O196" s="3">
        <f t="shared" si="192"/>
        <v>0</v>
      </c>
      <c r="P196" s="113" t="s">
        <v>190</v>
      </c>
      <c r="Q196" s="97" t="s">
        <v>191</v>
      </c>
      <c r="R196" s="97">
        <v>2</v>
      </c>
      <c r="S196" s="97">
        <v>0</v>
      </c>
      <c r="T196" s="97">
        <v>0</v>
      </c>
      <c r="U196" s="97">
        <v>2</v>
      </c>
      <c r="V196" s="97">
        <v>0</v>
      </c>
      <c r="W196" s="97">
        <v>0</v>
      </c>
      <c r="X196" s="97">
        <v>0</v>
      </c>
      <c r="Y196" s="97">
        <v>0</v>
      </c>
      <c r="Z196" s="97">
        <v>0</v>
      </c>
      <c r="AA196" s="29"/>
    </row>
    <row r="197" spans="1:27" s="30" customFormat="1" ht="21" customHeight="1">
      <c r="A197" s="143"/>
      <c r="B197" s="93"/>
      <c r="C197" s="89"/>
      <c r="D197" s="89"/>
      <c r="E197" s="113"/>
      <c r="F197" s="63" t="s">
        <v>121</v>
      </c>
      <c r="G197" s="65">
        <f t="shared" si="174"/>
        <v>229047.65000000002</v>
      </c>
      <c r="H197" s="65">
        <v>0</v>
      </c>
      <c r="I197" s="65">
        <v>0</v>
      </c>
      <c r="J197" s="65">
        <v>40816.33</v>
      </c>
      <c r="K197" s="65">
        <v>121640.61</v>
      </c>
      <c r="L197" s="65">
        <v>66590.710000000006</v>
      </c>
      <c r="M197" s="65">
        <v>0</v>
      </c>
      <c r="N197" s="65">
        <v>0</v>
      </c>
      <c r="O197" s="3">
        <v>0</v>
      </c>
      <c r="P197" s="113"/>
      <c r="Q197" s="97"/>
      <c r="R197" s="97"/>
      <c r="S197" s="97"/>
      <c r="T197" s="97"/>
      <c r="U197" s="97"/>
      <c r="V197" s="97"/>
      <c r="W197" s="97"/>
      <c r="X197" s="97"/>
      <c r="Y197" s="97"/>
      <c r="Z197" s="97"/>
      <c r="AA197" s="29"/>
    </row>
    <row r="198" spans="1:27" s="30" customFormat="1" ht="43.5" customHeight="1">
      <c r="A198" s="144"/>
      <c r="B198" s="94"/>
      <c r="C198" s="91"/>
      <c r="D198" s="91"/>
      <c r="E198" s="113"/>
      <c r="F198" s="63" t="s">
        <v>122</v>
      </c>
      <c r="G198" s="65">
        <f t="shared" si="174"/>
        <v>11200597</v>
      </c>
      <c r="H198" s="65">
        <v>0</v>
      </c>
      <c r="I198" s="65">
        <v>0</v>
      </c>
      <c r="J198" s="65">
        <v>2000000</v>
      </c>
      <c r="K198" s="65">
        <v>5960390</v>
      </c>
      <c r="L198" s="65">
        <v>3240207</v>
      </c>
      <c r="M198" s="65">
        <v>0</v>
      </c>
      <c r="N198" s="65">
        <v>0</v>
      </c>
      <c r="O198" s="3">
        <v>0</v>
      </c>
      <c r="P198" s="113"/>
      <c r="Q198" s="97"/>
      <c r="R198" s="97"/>
      <c r="S198" s="97"/>
      <c r="T198" s="97"/>
      <c r="U198" s="97"/>
      <c r="V198" s="97"/>
      <c r="W198" s="97"/>
      <c r="X198" s="97"/>
      <c r="Y198" s="97"/>
      <c r="Z198" s="97"/>
      <c r="AA198" s="29"/>
    </row>
    <row r="199" spans="1:27" s="30" customFormat="1" ht="38.25" customHeight="1">
      <c r="A199" s="137" t="s">
        <v>173</v>
      </c>
      <c r="B199" s="153" t="s">
        <v>140</v>
      </c>
      <c r="C199" s="153">
        <v>2020</v>
      </c>
      <c r="D199" s="153">
        <v>2026</v>
      </c>
      <c r="E199" s="153" t="s">
        <v>120</v>
      </c>
      <c r="F199" s="28" t="s">
        <v>11</v>
      </c>
      <c r="G199" s="67">
        <f t="shared" si="174"/>
        <v>3793877.82</v>
      </c>
      <c r="H199" s="40">
        <f t="shared" ref="H199:M199" si="193">H200+H201</f>
        <v>1873332.22</v>
      </c>
      <c r="I199" s="38">
        <f>I200+I201</f>
        <v>0</v>
      </c>
      <c r="J199" s="40">
        <f t="shared" si="193"/>
        <v>0</v>
      </c>
      <c r="K199" s="40">
        <f t="shared" si="193"/>
        <v>0</v>
      </c>
      <c r="L199" s="40">
        <f t="shared" si="193"/>
        <v>1840545.5999999999</v>
      </c>
      <c r="M199" s="38">
        <f t="shared" si="193"/>
        <v>40000</v>
      </c>
      <c r="N199" s="38">
        <f t="shared" ref="N199:O199" si="194">N200+N201</f>
        <v>40000</v>
      </c>
      <c r="O199" s="31">
        <f t="shared" si="194"/>
        <v>40000</v>
      </c>
      <c r="P199" s="80" t="s">
        <v>9</v>
      </c>
      <c r="Q199" s="80" t="s">
        <v>9</v>
      </c>
      <c r="R199" s="80" t="s">
        <v>9</v>
      </c>
      <c r="S199" s="80" t="s">
        <v>9</v>
      </c>
      <c r="T199" s="80" t="s">
        <v>9</v>
      </c>
      <c r="U199" s="80" t="s">
        <v>9</v>
      </c>
      <c r="V199" s="80" t="s">
        <v>9</v>
      </c>
      <c r="W199" s="80" t="s">
        <v>9</v>
      </c>
      <c r="X199" s="80" t="s">
        <v>9</v>
      </c>
      <c r="Y199" s="80" t="s">
        <v>9</v>
      </c>
      <c r="Z199" s="52"/>
      <c r="AA199" s="29"/>
    </row>
    <row r="200" spans="1:27" s="30" customFormat="1" ht="29.25" customHeight="1">
      <c r="A200" s="138"/>
      <c r="B200" s="154"/>
      <c r="C200" s="154"/>
      <c r="D200" s="154"/>
      <c r="E200" s="154"/>
      <c r="F200" s="63" t="s">
        <v>121</v>
      </c>
      <c r="G200" s="67">
        <f t="shared" si="174"/>
        <v>154277.54999999999</v>
      </c>
      <c r="H200" s="40">
        <f t="shared" ref="H200:M200" si="195">H203</f>
        <v>37466.639999999999</v>
      </c>
      <c r="I200" s="38">
        <f t="shared" si="195"/>
        <v>0</v>
      </c>
      <c r="J200" s="40">
        <f t="shared" si="195"/>
        <v>0</v>
      </c>
      <c r="K200" s="40">
        <f t="shared" si="195"/>
        <v>0</v>
      </c>
      <c r="L200" s="40">
        <f>L203+L206</f>
        <v>36810.910000000003</v>
      </c>
      <c r="M200" s="40">
        <f t="shared" si="195"/>
        <v>40000</v>
      </c>
      <c r="N200" s="40">
        <f t="shared" ref="N200:O200" si="196">N203</f>
        <v>40000</v>
      </c>
      <c r="O200" s="7">
        <f t="shared" si="196"/>
        <v>40000</v>
      </c>
      <c r="P200" s="81"/>
      <c r="Q200" s="81"/>
      <c r="R200" s="81"/>
      <c r="S200" s="81"/>
      <c r="T200" s="81"/>
      <c r="U200" s="81"/>
      <c r="V200" s="81"/>
      <c r="W200" s="81"/>
      <c r="X200" s="81"/>
      <c r="Y200" s="81"/>
      <c r="Z200" s="52"/>
      <c r="AA200" s="29"/>
    </row>
    <row r="201" spans="1:27" s="30" customFormat="1" ht="24.75" customHeight="1">
      <c r="A201" s="139"/>
      <c r="B201" s="155"/>
      <c r="C201" s="155"/>
      <c r="D201" s="155"/>
      <c r="E201" s="155"/>
      <c r="F201" s="63" t="s">
        <v>122</v>
      </c>
      <c r="G201" s="67">
        <f t="shared" si="174"/>
        <v>3639600.27</v>
      </c>
      <c r="H201" s="40">
        <f t="shared" ref="H201:M201" si="197">H204</f>
        <v>1835865.58</v>
      </c>
      <c r="I201" s="38">
        <f t="shared" si="197"/>
        <v>0</v>
      </c>
      <c r="J201" s="40">
        <f t="shared" si="197"/>
        <v>0</v>
      </c>
      <c r="K201" s="40">
        <f t="shared" si="197"/>
        <v>0</v>
      </c>
      <c r="L201" s="40">
        <f>L204+L207</f>
        <v>1803734.69</v>
      </c>
      <c r="M201" s="40">
        <f t="shared" si="197"/>
        <v>0</v>
      </c>
      <c r="N201" s="40">
        <f t="shared" ref="N201:O201" si="198">N204</f>
        <v>0</v>
      </c>
      <c r="O201" s="7">
        <f t="shared" si="198"/>
        <v>0</v>
      </c>
      <c r="P201" s="81"/>
      <c r="Q201" s="81"/>
      <c r="R201" s="81"/>
      <c r="S201" s="81"/>
      <c r="T201" s="81"/>
      <c r="U201" s="81"/>
      <c r="V201" s="81"/>
      <c r="W201" s="81"/>
      <c r="X201" s="81"/>
      <c r="Y201" s="81"/>
      <c r="Z201" s="52"/>
      <c r="AA201" s="29"/>
    </row>
    <row r="202" spans="1:27" s="30" customFormat="1" ht="45" customHeight="1">
      <c r="A202" s="142" t="s">
        <v>174</v>
      </c>
      <c r="B202" s="128" t="s">
        <v>141</v>
      </c>
      <c r="C202" s="88">
        <v>2020</v>
      </c>
      <c r="D202" s="88">
        <v>2026</v>
      </c>
      <c r="E202" s="113" t="s">
        <v>22</v>
      </c>
      <c r="F202" s="63" t="s">
        <v>11</v>
      </c>
      <c r="G202" s="65">
        <f t="shared" si="174"/>
        <v>1953332.22</v>
      </c>
      <c r="H202" s="65">
        <f t="shared" ref="H202:M202" si="199">H203+H204</f>
        <v>1873332.22</v>
      </c>
      <c r="I202" s="65">
        <f t="shared" si="199"/>
        <v>0</v>
      </c>
      <c r="J202" s="65">
        <f t="shared" si="199"/>
        <v>0</v>
      </c>
      <c r="K202" s="65">
        <f t="shared" si="199"/>
        <v>0</v>
      </c>
      <c r="L202" s="65">
        <f t="shared" si="199"/>
        <v>0</v>
      </c>
      <c r="M202" s="65">
        <f t="shared" si="199"/>
        <v>40000</v>
      </c>
      <c r="N202" s="65">
        <f t="shared" ref="N202:O202" si="200">N203+N204</f>
        <v>40000</v>
      </c>
      <c r="O202" s="3">
        <f t="shared" si="200"/>
        <v>40000</v>
      </c>
      <c r="P202" s="88" t="s">
        <v>142</v>
      </c>
      <c r="Q202" s="77" t="s">
        <v>33</v>
      </c>
      <c r="R202" s="77" t="s">
        <v>9</v>
      </c>
      <c r="S202" s="77">
        <v>39</v>
      </c>
      <c r="T202" s="77">
        <v>40</v>
      </c>
      <c r="U202" s="77">
        <v>42</v>
      </c>
      <c r="V202" s="77">
        <v>43</v>
      </c>
      <c r="W202" s="77">
        <v>44</v>
      </c>
      <c r="X202" s="77">
        <v>45</v>
      </c>
      <c r="Y202" s="77">
        <v>45</v>
      </c>
      <c r="Z202" s="52"/>
      <c r="AA202" s="29"/>
    </row>
    <row r="203" spans="1:27" s="30" customFormat="1" ht="24" customHeight="1">
      <c r="A203" s="143"/>
      <c r="B203" s="89"/>
      <c r="C203" s="89"/>
      <c r="D203" s="89"/>
      <c r="E203" s="113"/>
      <c r="F203" s="63" t="s">
        <v>121</v>
      </c>
      <c r="G203" s="65">
        <f t="shared" si="174"/>
        <v>117466.64</v>
      </c>
      <c r="H203" s="65">
        <v>37466.639999999999</v>
      </c>
      <c r="I203" s="65">
        <v>0</v>
      </c>
      <c r="J203" s="65">
        <v>0</v>
      </c>
      <c r="K203" s="65">
        <v>0</v>
      </c>
      <c r="L203" s="65"/>
      <c r="M203" s="65">
        <v>40000</v>
      </c>
      <c r="N203" s="65">
        <v>40000</v>
      </c>
      <c r="O203" s="3">
        <v>40000</v>
      </c>
      <c r="P203" s="89"/>
      <c r="Q203" s="78"/>
      <c r="R203" s="78"/>
      <c r="S203" s="78"/>
      <c r="T203" s="78"/>
      <c r="U203" s="78"/>
      <c r="V203" s="78"/>
      <c r="W203" s="78"/>
      <c r="X203" s="78"/>
      <c r="Y203" s="78"/>
      <c r="Z203" s="52"/>
      <c r="AA203" s="29"/>
    </row>
    <row r="204" spans="1:27" s="30" customFormat="1" ht="30" customHeight="1">
      <c r="A204" s="144"/>
      <c r="B204" s="91"/>
      <c r="C204" s="91"/>
      <c r="D204" s="91"/>
      <c r="E204" s="113"/>
      <c r="F204" s="63" t="s">
        <v>122</v>
      </c>
      <c r="G204" s="65">
        <f t="shared" si="174"/>
        <v>1835865.58</v>
      </c>
      <c r="H204" s="65">
        <v>1835865.58</v>
      </c>
      <c r="I204" s="65">
        <v>0</v>
      </c>
      <c r="J204" s="65">
        <v>0</v>
      </c>
      <c r="K204" s="65">
        <v>0</v>
      </c>
      <c r="L204" s="65">
        <v>0</v>
      </c>
      <c r="M204" s="65">
        <v>0</v>
      </c>
      <c r="N204" s="65">
        <v>0</v>
      </c>
      <c r="O204" s="3">
        <v>0</v>
      </c>
      <c r="P204" s="91"/>
      <c r="Q204" s="79"/>
      <c r="R204" s="79"/>
      <c r="S204" s="79"/>
      <c r="T204" s="79"/>
      <c r="U204" s="79"/>
      <c r="V204" s="79"/>
      <c r="W204" s="79"/>
      <c r="X204" s="79"/>
      <c r="Y204" s="79"/>
      <c r="Z204" s="52"/>
      <c r="AA204" s="29"/>
    </row>
    <row r="205" spans="1:27" s="30" customFormat="1" ht="25.5" customHeight="1">
      <c r="A205" s="70"/>
      <c r="B205" s="128" t="s">
        <v>218</v>
      </c>
      <c r="C205" s="88">
        <v>2020</v>
      </c>
      <c r="D205" s="88">
        <v>2026</v>
      </c>
      <c r="E205" s="113" t="s">
        <v>22</v>
      </c>
      <c r="F205" s="63" t="s">
        <v>11</v>
      </c>
      <c r="G205" s="65"/>
      <c r="H205" s="65"/>
      <c r="I205" s="65"/>
      <c r="J205" s="65"/>
      <c r="K205" s="65"/>
      <c r="L205" s="65">
        <f>L206+L207</f>
        <v>1840545.5999999999</v>
      </c>
      <c r="M205" s="65"/>
      <c r="N205" s="65"/>
      <c r="O205" s="3"/>
      <c r="P205" s="92" t="s">
        <v>217</v>
      </c>
      <c r="Q205" s="77" t="s">
        <v>204</v>
      </c>
      <c r="R205" s="77" t="s">
        <v>9</v>
      </c>
      <c r="S205" s="77" t="s">
        <v>9</v>
      </c>
      <c r="T205" s="77" t="s">
        <v>9</v>
      </c>
      <c r="U205" s="77" t="s">
        <v>9</v>
      </c>
      <c r="V205" s="77" t="s">
        <v>9</v>
      </c>
      <c r="W205" s="77">
        <v>1</v>
      </c>
      <c r="X205" s="77" t="s">
        <v>9</v>
      </c>
      <c r="Y205" s="77" t="s">
        <v>9</v>
      </c>
      <c r="Z205" s="52"/>
      <c r="AA205" s="29"/>
    </row>
    <row r="206" spans="1:27" s="30" customFormat="1" ht="23.25" customHeight="1">
      <c r="A206" s="70"/>
      <c r="B206" s="89"/>
      <c r="C206" s="89"/>
      <c r="D206" s="89"/>
      <c r="E206" s="113"/>
      <c r="F206" s="63" t="s">
        <v>121</v>
      </c>
      <c r="G206" s="65"/>
      <c r="H206" s="65"/>
      <c r="I206" s="65"/>
      <c r="J206" s="65"/>
      <c r="K206" s="65"/>
      <c r="L206" s="65">
        <v>36810.910000000003</v>
      </c>
      <c r="M206" s="65"/>
      <c r="N206" s="65"/>
      <c r="O206" s="3"/>
      <c r="P206" s="93"/>
      <c r="Q206" s="78"/>
      <c r="R206" s="78"/>
      <c r="S206" s="78"/>
      <c r="T206" s="78"/>
      <c r="U206" s="78"/>
      <c r="V206" s="78"/>
      <c r="W206" s="78"/>
      <c r="X206" s="78"/>
      <c r="Y206" s="78"/>
      <c r="Z206" s="52"/>
      <c r="AA206" s="29"/>
    </row>
    <row r="207" spans="1:27" s="30" customFormat="1" ht="23.25" customHeight="1">
      <c r="A207" s="70"/>
      <c r="B207" s="91"/>
      <c r="C207" s="91"/>
      <c r="D207" s="91"/>
      <c r="E207" s="113"/>
      <c r="F207" s="63" t="s">
        <v>122</v>
      </c>
      <c r="G207" s="65"/>
      <c r="H207" s="65"/>
      <c r="I207" s="65"/>
      <c r="J207" s="65"/>
      <c r="K207" s="65"/>
      <c r="L207" s="65">
        <v>1803734.69</v>
      </c>
      <c r="M207" s="65"/>
      <c r="N207" s="65"/>
      <c r="O207" s="3"/>
      <c r="P207" s="94"/>
      <c r="Q207" s="79"/>
      <c r="R207" s="79"/>
      <c r="S207" s="79"/>
      <c r="T207" s="79"/>
      <c r="U207" s="79"/>
      <c r="V207" s="79"/>
      <c r="W207" s="79"/>
      <c r="X207" s="79"/>
      <c r="Y207" s="79"/>
      <c r="Z207" s="52"/>
      <c r="AA207" s="29"/>
    </row>
    <row r="208" spans="1:27" s="30" customFormat="1" ht="42" customHeight="1">
      <c r="A208" s="142" t="s">
        <v>175</v>
      </c>
      <c r="B208" s="88" t="s">
        <v>145</v>
      </c>
      <c r="C208" s="88">
        <v>2020</v>
      </c>
      <c r="D208" s="88">
        <v>2026</v>
      </c>
      <c r="E208" s="88" t="s">
        <v>22</v>
      </c>
      <c r="F208" s="57" t="s">
        <v>11</v>
      </c>
      <c r="G208" s="65">
        <f t="shared" ref="G208:G216" si="201">SUM(H208:N208)</f>
        <v>15291227.620000001</v>
      </c>
      <c r="H208" s="65">
        <f t="shared" ref="H208:M208" si="202">H209+H210</f>
        <v>3061224.57</v>
      </c>
      <c r="I208" s="65">
        <f t="shared" si="202"/>
        <v>510204.08</v>
      </c>
      <c r="J208" s="65">
        <f t="shared" si="202"/>
        <v>3308533.67</v>
      </c>
      <c r="K208" s="65">
        <f t="shared" si="202"/>
        <v>4081632.65</v>
      </c>
      <c r="L208" s="65">
        <f t="shared" si="202"/>
        <v>4081632.65</v>
      </c>
      <c r="M208" s="65">
        <f t="shared" si="202"/>
        <v>124000</v>
      </c>
      <c r="N208" s="65">
        <f t="shared" ref="N208:O208" si="203">N209+N210</f>
        <v>124000</v>
      </c>
      <c r="O208" s="3">
        <f t="shared" si="203"/>
        <v>0</v>
      </c>
      <c r="P208" s="80" t="s">
        <v>9</v>
      </c>
      <c r="Q208" s="86" t="s">
        <v>9</v>
      </c>
      <c r="R208" s="86" t="s">
        <v>9</v>
      </c>
      <c r="S208" s="86" t="s">
        <v>9</v>
      </c>
      <c r="T208" s="86" t="s">
        <v>9</v>
      </c>
      <c r="U208" s="86" t="s">
        <v>9</v>
      </c>
      <c r="V208" s="86" t="s">
        <v>9</v>
      </c>
      <c r="W208" s="86" t="s">
        <v>9</v>
      </c>
      <c r="X208" s="86" t="s">
        <v>9</v>
      </c>
      <c r="Y208" s="86" t="s">
        <v>9</v>
      </c>
      <c r="Z208" s="52"/>
      <c r="AA208" s="29"/>
    </row>
    <row r="209" spans="1:27" s="30" customFormat="1" ht="33" customHeight="1">
      <c r="A209" s="143"/>
      <c r="B209" s="89"/>
      <c r="C209" s="89"/>
      <c r="D209" s="89"/>
      <c r="E209" s="89"/>
      <c r="F209" s="57" t="s">
        <v>121</v>
      </c>
      <c r="G209" s="65">
        <f t="shared" si="201"/>
        <v>548864.62</v>
      </c>
      <c r="H209" s="65">
        <f t="shared" ref="H209:M209" si="204">H212</f>
        <v>61224.57</v>
      </c>
      <c r="I209" s="65">
        <f t="shared" si="204"/>
        <v>10204.08</v>
      </c>
      <c r="J209" s="65">
        <f t="shared" si="204"/>
        <v>66170.67</v>
      </c>
      <c r="K209" s="65">
        <f t="shared" si="204"/>
        <v>81632.649999999994</v>
      </c>
      <c r="L209" s="65">
        <f t="shared" si="204"/>
        <v>81632.649999999994</v>
      </c>
      <c r="M209" s="65">
        <f t="shared" si="204"/>
        <v>124000</v>
      </c>
      <c r="N209" s="65">
        <f t="shared" ref="N209:O209" si="205">N212</f>
        <v>124000</v>
      </c>
      <c r="O209" s="3">
        <f t="shared" si="205"/>
        <v>0</v>
      </c>
      <c r="P209" s="81"/>
      <c r="Q209" s="95"/>
      <c r="R209" s="95"/>
      <c r="S209" s="95"/>
      <c r="T209" s="95"/>
      <c r="U209" s="95"/>
      <c r="V209" s="95"/>
      <c r="W209" s="95"/>
      <c r="X209" s="95"/>
      <c r="Y209" s="95"/>
      <c r="Z209" s="52"/>
      <c r="AA209" s="29"/>
    </row>
    <row r="210" spans="1:27" s="30" customFormat="1" ht="25.5" customHeight="1">
      <c r="A210" s="143"/>
      <c r="B210" s="89"/>
      <c r="C210" s="89"/>
      <c r="D210" s="89"/>
      <c r="E210" s="89"/>
      <c r="F210" s="57" t="s">
        <v>122</v>
      </c>
      <c r="G210" s="65">
        <f t="shared" si="201"/>
        <v>14742363</v>
      </c>
      <c r="H210" s="65">
        <f t="shared" ref="H210:M210" si="206">H213</f>
        <v>3000000</v>
      </c>
      <c r="I210" s="65">
        <f t="shared" si="206"/>
        <v>500000</v>
      </c>
      <c r="J210" s="65">
        <f t="shared" si="206"/>
        <v>3242363</v>
      </c>
      <c r="K210" s="65">
        <f t="shared" si="206"/>
        <v>4000000</v>
      </c>
      <c r="L210" s="65">
        <f t="shared" si="206"/>
        <v>4000000</v>
      </c>
      <c r="M210" s="65">
        <f t="shared" si="206"/>
        <v>0</v>
      </c>
      <c r="N210" s="65">
        <f t="shared" ref="N210:O210" si="207">N213</f>
        <v>0</v>
      </c>
      <c r="O210" s="3">
        <f t="shared" si="207"/>
        <v>0</v>
      </c>
      <c r="P210" s="81"/>
      <c r="Q210" s="95"/>
      <c r="R210" s="95"/>
      <c r="S210" s="95"/>
      <c r="T210" s="95"/>
      <c r="U210" s="95"/>
      <c r="V210" s="95"/>
      <c r="W210" s="95"/>
      <c r="X210" s="95"/>
      <c r="Y210" s="95"/>
      <c r="Z210" s="52"/>
      <c r="AA210" s="29"/>
    </row>
    <row r="211" spans="1:27" s="30" customFormat="1" ht="55.5" customHeight="1">
      <c r="A211" s="90" t="s">
        <v>176</v>
      </c>
      <c r="B211" s="113" t="s">
        <v>147</v>
      </c>
      <c r="C211" s="113">
        <v>2020</v>
      </c>
      <c r="D211" s="113">
        <v>2026</v>
      </c>
      <c r="E211" s="113" t="s">
        <v>22</v>
      </c>
      <c r="F211" s="57" t="s">
        <v>11</v>
      </c>
      <c r="G211" s="65">
        <f t="shared" si="201"/>
        <v>15291227.620000001</v>
      </c>
      <c r="H211" s="65">
        <f t="shared" ref="H211:M211" si="208">H212+H213</f>
        <v>3061224.57</v>
      </c>
      <c r="I211" s="65">
        <f t="shared" si="208"/>
        <v>510204.08</v>
      </c>
      <c r="J211" s="65">
        <f t="shared" si="208"/>
        <v>3308533.67</v>
      </c>
      <c r="K211" s="65">
        <f t="shared" si="208"/>
        <v>4081632.65</v>
      </c>
      <c r="L211" s="65">
        <f t="shared" si="208"/>
        <v>4081632.65</v>
      </c>
      <c r="M211" s="65">
        <f t="shared" si="208"/>
        <v>124000</v>
      </c>
      <c r="N211" s="65">
        <f t="shared" ref="N211:O211" si="209">N212+N213</f>
        <v>124000</v>
      </c>
      <c r="O211" s="3">
        <f t="shared" si="209"/>
        <v>0</v>
      </c>
      <c r="P211" s="98" t="s">
        <v>9</v>
      </c>
      <c r="Q211" s="96" t="s">
        <v>9</v>
      </c>
      <c r="R211" s="96" t="s">
        <v>9</v>
      </c>
      <c r="S211" s="96" t="s">
        <v>9</v>
      </c>
      <c r="T211" s="96" t="s">
        <v>9</v>
      </c>
      <c r="U211" s="96" t="s">
        <v>9</v>
      </c>
      <c r="V211" s="96" t="s">
        <v>9</v>
      </c>
      <c r="W211" s="96" t="s">
        <v>9</v>
      </c>
      <c r="X211" s="96" t="s">
        <v>9</v>
      </c>
      <c r="Y211" s="96" t="s">
        <v>9</v>
      </c>
      <c r="Z211" s="52"/>
      <c r="AA211" s="29"/>
    </row>
    <row r="212" spans="1:27" s="30" customFormat="1" ht="36" customHeight="1">
      <c r="A212" s="90"/>
      <c r="B212" s="113"/>
      <c r="C212" s="113"/>
      <c r="D212" s="113"/>
      <c r="E212" s="113"/>
      <c r="F212" s="57" t="s">
        <v>121</v>
      </c>
      <c r="G212" s="65">
        <f t="shared" si="201"/>
        <v>548864.62</v>
      </c>
      <c r="H212" s="65">
        <f>H215</f>
        <v>61224.57</v>
      </c>
      <c r="I212" s="65">
        <f>I215</f>
        <v>10204.08</v>
      </c>
      <c r="J212" s="65">
        <f t="shared" ref="J212:M213" si="210">J215+J218</f>
        <v>66170.67</v>
      </c>
      <c r="K212" s="65">
        <f t="shared" si="210"/>
        <v>81632.649999999994</v>
      </c>
      <c r="L212" s="65">
        <f t="shared" si="210"/>
        <v>81632.649999999994</v>
      </c>
      <c r="M212" s="65">
        <f t="shared" si="210"/>
        <v>124000</v>
      </c>
      <c r="N212" s="65">
        <f t="shared" ref="N212:O212" si="211">N215+N218</f>
        <v>124000</v>
      </c>
      <c r="O212" s="3">
        <f t="shared" si="211"/>
        <v>0</v>
      </c>
      <c r="P212" s="98"/>
      <c r="Q212" s="96"/>
      <c r="R212" s="96"/>
      <c r="S212" s="96"/>
      <c r="T212" s="96"/>
      <c r="U212" s="96"/>
      <c r="V212" s="96"/>
      <c r="W212" s="96"/>
      <c r="X212" s="96"/>
      <c r="Y212" s="96"/>
      <c r="Z212" s="52"/>
      <c r="AA212" s="29"/>
    </row>
    <row r="213" spans="1:27" s="30" customFormat="1" ht="30.75" customHeight="1">
      <c r="A213" s="90"/>
      <c r="B213" s="113"/>
      <c r="C213" s="113"/>
      <c r="D213" s="113"/>
      <c r="E213" s="113"/>
      <c r="F213" s="57" t="s">
        <v>122</v>
      </c>
      <c r="G213" s="65">
        <f t="shared" si="201"/>
        <v>14742363</v>
      </c>
      <c r="H213" s="65">
        <f>H216</f>
        <v>3000000</v>
      </c>
      <c r="I213" s="65">
        <f>I216</f>
        <v>500000</v>
      </c>
      <c r="J213" s="65">
        <f t="shared" si="210"/>
        <v>3242363</v>
      </c>
      <c r="K213" s="65">
        <f t="shared" si="210"/>
        <v>4000000</v>
      </c>
      <c r="L213" s="65">
        <f t="shared" si="210"/>
        <v>4000000</v>
      </c>
      <c r="M213" s="65">
        <f t="shared" si="210"/>
        <v>0</v>
      </c>
      <c r="N213" s="65">
        <f t="shared" ref="N213:O213" si="212">N216+N219</f>
        <v>0</v>
      </c>
      <c r="O213" s="3">
        <f t="shared" si="212"/>
        <v>0</v>
      </c>
      <c r="P213" s="98"/>
      <c r="Q213" s="96"/>
      <c r="R213" s="96"/>
      <c r="S213" s="96"/>
      <c r="T213" s="96"/>
      <c r="U213" s="96"/>
      <c r="V213" s="96"/>
      <c r="W213" s="96"/>
      <c r="X213" s="96"/>
      <c r="Y213" s="96"/>
      <c r="Z213" s="52"/>
      <c r="AA213" s="29"/>
    </row>
    <row r="214" spans="1:27" s="30" customFormat="1" ht="37.5" customHeight="1">
      <c r="A214" s="90" t="s">
        <v>177</v>
      </c>
      <c r="B214" s="113" t="s">
        <v>150</v>
      </c>
      <c r="C214" s="113">
        <v>2020</v>
      </c>
      <c r="D214" s="113">
        <v>2026</v>
      </c>
      <c r="E214" s="113" t="s">
        <v>22</v>
      </c>
      <c r="F214" s="57" t="s">
        <v>11</v>
      </c>
      <c r="G214" s="65">
        <f t="shared" si="201"/>
        <v>14046329.66</v>
      </c>
      <c r="H214" s="65">
        <f t="shared" ref="H214:M214" si="213">H215+H216</f>
        <v>3061224.57</v>
      </c>
      <c r="I214" s="65">
        <f t="shared" si="213"/>
        <v>510204.08</v>
      </c>
      <c r="J214" s="65">
        <f t="shared" si="213"/>
        <v>2063635.71</v>
      </c>
      <c r="K214" s="65">
        <f t="shared" si="213"/>
        <v>4081632.65</v>
      </c>
      <c r="L214" s="65">
        <f t="shared" si="213"/>
        <v>4081632.65</v>
      </c>
      <c r="M214" s="65">
        <f t="shared" si="213"/>
        <v>124000</v>
      </c>
      <c r="N214" s="65">
        <f t="shared" ref="N214:O214" si="214">N215+N216</f>
        <v>124000</v>
      </c>
      <c r="O214" s="3">
        <f t="shared" si="214"/>
        <v>0</v>
      </c>
      <c r="P214" s="45" t="s">
        <v>151</v>
      </c>
      <c r="Q214" s="69" t="s">
        <v>152</v>
      </c>
      <c r="R214" s="69">
        <v>1</v>
      </c>
      <c r="S214" s="69">
        <v>1</v>
      </c>
      <c r="T214" s="69">
        <v>1</v>
      </c>
      <c r="U214" s="69">
        <v>1</v>
      </c>
      <c r="V214" s="69">
        <v>1</v>
      </c>
      <c r="W214" s="69">
        <v>1</v>
      </c>
      <c r="X214" s="69">
        <v>1</v>
      </c>
      <c r="Y214" s="54">
        <v>1</v>
      </c>
      <c r="Z214" s="52"/>
      <c r="AA214" s="29"/>
    </row>
    <row r="215" spans="1:27" s="30" customFormat="1" ht="43.5" customHeight="1">
      <c r="A215" s="90"/>
      <c r="B215" s="113"/>
      <c r="C215" s="113"/>
      <c r="D215" s="113"/>
      <c r="E215" s="113"/>
      <c r="F215" s="57" t="s">
        <v>121</v>
      </c>
      <c r="G215" s="65">
        <f t="shared" si="201"/>
        <v>523966.66</v>
      </c>
      <c r="H215" s="65">
        <v>61224.57</v>
      </c>
      <c r="I215" s="65">
        <v>10204.08</v>
      </c>
      <c r="J215" s="65">
        <v>41272.71</v>
      </c>
      <c r="K215" s="65">
        <v>81632.649999999994</v>
      </c>
      <c r="L215" s="65">
        <v>81632.649999999994</v>
      </c>
      <c r="M215" s="65">
        <v>124000</v>
      </c>
      <c r="N215" s="65">
        <v>124000</v>
      </c>
      <c r="O215" s="3">
        <v>0</v>
      </c>
      <c r="P215" s="89" t="s">
        <v>179</v>
      </c>
      <c r="Q215" s="97" t="s">
        <v>13</v>
      </c>
      <c r="R215" s="97">
        <v>100</v>
      </c>
      <c r="S215" s="97">
        <v>100</v>
      </c>
      <c r="T215" s="97">
        <v>100</v>
      </c>
      <c r="U215" s="97">
        <v>100</v>
      </c>
      <c r="V215" s="97">
        <v>100</v>
      </c>
      <c r="W215" s="97">
        <v>100</v>
      </c>
      <c r="X215" s="97">
        <v>100</v>
      </c>
      <c r="Y215" s="97">
        <v>100</v>
      </c>
      <c r="Z215" s="52"/>
      <c r="AA215" s="29"/>
    </row>
    <row r="216" spans="1:27" s="30" customFormat="1" ht="36" customHeight="1">
      <c r="A216" s="90"/>
      <c r="B216" s="113"/>
      <c r="C216" s="113"/>
      <c r="D216" s="113"/>
      <c r="E216" s="113"/>
      <c r="F216" s="57" t="s">
        <v>122</v>
      </c>
      <c r="G216" s="65">
        <f t="shared" si="201"/>
        <v>13522363</v>
      </c>
      <c r="H216" s="65">
        <v>3000000</v>
      </c>
      <c r="I216" s="65">
        <v>500000</v>
      </c>
      <c r="J216" s="65">
        <v>2022363</v>
      </c>
      <c r="K216" s="65">
        <v>4000000</v>
      </c>
      <c r="L216" s="65">
        <v>4000000</v>
      </c>
      <c r="M216" s="65">
        <v>0</v>
      </c>
      <c r="N216" s="65">
        <v>0</v>
      </c>
      <c r="O216" s="3">
        <v>0</v>
      </c>
      <c r="P216" s="91"/>
      <c r="Q216" s="97"/>
      <c r="R216" s="97"/>
      <c r="S216" s="97"/>
      <c r="T216" s="97"/>
      <c r="U216" s="97"/>
      <c r="V216" s="97"/>
      <c r="W216" s="97"/>
      <c r="X216" s="97"/>
      <c r="Y216" s="97"/>
      <c r="Z216" s="52"/>
      <c r="AA216" s="29"/>
    </row>
    <row r="217" spans="1:27" s="30" customFormat="1" ht="36" customHeight="1">
      <c r="A217" s="142" t="s">
        <v>185</v>
      </c>
      <c r="B217" s="88" t="s">
        <v>186</v>
      </c>
      <c r="C217" s="88">
        <v>2020</v>
      </c>
      <c r="D217" s="88">
        <v>2026</v>
      </c>
      <c r="E217" s="113" t="s">
        <v>22</v>
      </c>
      <c r="F217" s="57" t="s">
        <v>11</v>
      </c>
      <c r="G217" s="65">
        <f t="shared" ref="G217:G219" si="215">SUM(H217:N217)</f>
        <v>1244897.96</v>
      </c>
      <c r="H217" s="65">
        <v>0</v>
      </c>
      <c r="I217" s="65">
        <v>0</v>
      </c>
      <c r="J217" s="65">
        <f>J218+J219</f>
        <v>1244897.96</v>
      </c>
      <c r="K217" s="65">
        <f>K218+K219</f>
        <v>0</v>
      </c>
      <c r="L217" s="65">
        <f>L218+L219</f>
        <v>0</v>
      </c>
      <c r="M217" s="65">
        <f>M218+M219</f>
        <v>0</v>
      </c>
      <c r="N217" s="65">
        <f t="shared" ref="N217:O217" si="216">N218+N219</f>
        <v>0</v>
      </c>
      <c r="O217" s="3">
        <f t="shared" si="216"/>
        <v>0</v>
      </c>
      <c r="P217" s="89" t="s">
        <v>187</v>
      </c>
      <c r="Q217" s="97" t="s">
        <v>13</v>
      </c>
      <c r="R217" s="97">
        <v>100</v>
      </c>
      <c r="S217" s="97">
        <v>100</v>
      </c>
      <c r="T217" s="77">
        <v>100</v>
      </c>
      <c r="U217" s="77">
        <v>100</v>
      </c>
      <c r="V217" s="77">
        <v>100</v>
      </c>
      <c r="W217" s="77">
        <v>100</v>
      </c>
      <c r="X217" s="77">
        <v>100</v>
      </c>
      <c r="Y217" s="77">
        <v>100</v>
      </c>
      <c r="Z217" s="52"/>
      <c r="AA217" s="29"/>
    </row>
    <row r="218" spans="1:27" s="30" customFormat="1" ht="36" customHeight="1">
      <c r="A218" s="143"/>
      <c r="B218" s="89"/>
      <c r="C218" s="89"/>
      <c r="D218" s="89"/>
      <c r="E218" s="113"/>
      <c r="F218" s="57" t="s">
        <v>121</v>
      </c>
      <c r="G218" s="65">
        <f t="shared" si="215"/>
        <v>24897.96</v>
      </c>
      <c r="H218" s="65">
        <v>0</v>
      </c>
      <c r="I218" s="65">
        <v>0</v>
      </c>
      <c r="J218" s="65">
        <v>24897.96</v>
      </c>
      <c r="K218" s="65">
        <v>0</v>
      </c>
      <c r="L218" s="65">
        <v>0</v>
      </c>
      <c r="M218" s="65">
        <v>0</v>
      </c>
      <c r="N218" s="65">
        <v>0</v>
      </c>
      <c r="O218" s="3">
        <v>0</v>
      </c>
      <c r="P218" s="89"/>
      <c r="Q218" s="97"/>
      <c r="R218" s="97"/>
      <c r="S218" s="97"/>
      <c r="T218" s="78"/>
      <c r="U218" s="78"/>
      <c r="V218" s="78"/>
      <c r="W218" s="78"/>
      <c r="X218" s="78"/>
      <c r="Y218" s="78"/>
      <c r="Z218" s="52"/>
      <c r="AA218" s="29"/>
    </row>
    <row r="219" spans="1:27" s="30" customFormat="1" ht="166.5" customHeight="1">
      <c r="A219" s="144"/>
      <c r="B219" s="91"/>
      <c r="C219" s="91"/>
      <c r="D219" s="91"/>
      <c r="E219" s="113"/>
      <c r="F219" s="57" t="s">
        <v>122</v>
      </c>
      <c r="G219" s="65">
        <f t="shared" si="215"/>
        <v>1220000</v>
      </c>
      <c r="H219" s="65">
        <v>0</v>
      </c>
      <c r="I219" s="65">
        <v>0</v>
      </c>
      <c r="J219" s="65">
        <v>1220000</v>
      </c>
      <c r="K219" s="65">
        <v>0</v>
      </c>
      <c r="L219" s="65">
        <v>0</v>
      </c>
      <c r="M219" s="65">
        <v>0</v>
      </c>
      <c r="N219" s="65">
        <v>0</v>
      </c>
      <c r="O219" s="3">
        <v>0</v>
      </c>
      <c r="P219" s="91"/>
      <c r="Q219" s="97"/>
      <c r="R219" s="97"/>
      <c r="S219" s="97"/>
      <c r="T219" s="79"/>
      <c r="U219" s="79"/>
      <c r="V219" s="79"/>
      <c r="W219" s="79"/>
      <c r="X219" s="79"/>
      <c r="Y219" s="79"/>
      <c r="Z219" s="52"/>
      <c r="AA219" s="29"/>
    </row>
    <row r="220" spans="1:27" s="30" customFormat="1" ht="29.25" customHeight="1">
      <c r="A220" s="142"/>
      <c r="B220" s="105" t="s">
        <v>64</v>
      </c>
      <c r="C220" s="113">
        <v>2020</v>
      </c>
      <c r="D220" s="113">
        <v>2026</v>
      </c>
      <c r="E220" s="88"/>
      <c r="F220" s="57" t="s">
        <v>11</v>
      </c>
      <c r="G220" s="65">
        <f t="shared" ref="G220:G225" si="217">SUM(H220:N220)</f>
        <v>63540191.299999997</v>
      </c>
      <c r="H220" s="65">
        <f t="shared" ref="H220:M220" si="218">H221+H222</f>
        <v>16156869.15</v>
      </c>
      <c r="I220" s="65">
        <f t="shared" si="218"/>
        <v>11694466.57</v>
      </c>
      <c r="J220" s="65">
        <f t="shared" si="218"/>
        <v>6811123.2699999996</v>
      </c>
      <c r="K220" s="65">
        <f t="shared" si="218"/>
        <v>10530948.970000001</v>
      </c>
      <c r="L220" s="65">
        <f t="shared" si="218"/>
        <v>18018783.34</v>
      </c>
      <c r="M220" s="65">
        <f t="shared" si="218"/>
        <v>164000</v>
      </c>
      <c r="N220" s="65">
        <f t="shared" ref="N220:O220" si="219">N221+N222</f>
        <v>164000</v>
      </c>
      <c r="O220" s="3">
        <f t="shared" si="219"/>
        <v>40004</v>
      </c>
      <c r="P220" s="80" t="s">
        <v>9</v>
      </c>
      <c r="Q220" s="80" t="s">
        <v>9</v>
      </c>
      <c r="R220" s="80" t="s">
        <v>9</v>
      </c>
      <c r="S220" s="80" t="s">
        <v>9</v>
      </c>
      <c r="T220" s="80" t="s">
        <v>9</v>
      </c>
      <c r="U220" s="80" t="s">
        <v>9</v>
      </c>
      <c r="V220" s="80" t="s">
        <v>9</v>
      </c>
      <c r="W220" s="80" t="s">
        <v>9</v>
      </c>
      <c r="X220" s="80" t="s">
        <v>9</v>
      </c>
      <c r="Y220" s="80" t="s">
        <v>9</v>
      </c>
      <c r="Z220" s="52"/>
      <c r="AA220" s="29"/>
    </row>
    <row r="221" spans="1:27" s="30" customFormat="1" ht="16.5" customHeight="1">
      <c r="A221" s="143"/>
      <c r="B221" s="93"/>
      <c r="C221" s="113"/>
      <c r="D221" s="113"/>
      <c r="E221" s="89"/>
      <c r="F221" s="57" t="s">
        <v>121</v>
      </c>
      <c r="G221" s="65">
        <f t="shared" si="217"/>
        <v>9721562.6899999995</v>
      </c>
      <c r="H221" s="65">
        <f t="shared" ref="H221:M222" si="220">H161+H182+H209</f>
        <v>3883496.23</v>
      </c>
      <c r="I221" s="65">
        <f t="shared" si="220"/>
        <v>2516887.5699999998</v>
      </c>
      <c r="J221" s="65">
        <f t="shared" si="220"/>
        <v>275250.27</v>
      </c>
      <c r="K221" s="65">
        <f t="shared" si="220"/>
        <v>208558.97</v>
      </c>
      <c r="L221" s="65">
        <f t="shared" si="220"/>
        <v>2509369.65</v>
      </c>
      <c r="M221" s="65">
        <f t="shared" si="220"/>
        <v>164000</v>
      </c>
      <c r="N221" s="65">
        <f t="shared" ref="N221:O221" si="221">N161+N182+N209</f>
        <v>164000</v>
      </c>
      <c r="O221" s="3">
        <f t="shared" si="221"/>
        <v>40004</v>
      </c>
      <c r="P221" s="81"/>
      <c r="Q221" s="81"/>
      <c r="R221" s="81"/>
      <c r="S221" s="81"/>
      <c r="T221" s="81"/>
      <c r="U221" s="81"/>
      <c r="V221" s="81"/>
      <c r="W221" s="81"/>
      <c r="X221" s="81"/>
      <c r="Y221" s="81"/>
      <c r="Z221" s="52"/>
      <c r="AA221" s="29"/>
    </row>
    <row r="222" spans="1:27" s="30" customFormat="1" ht="19.5" customHeight="1">
      <c r="A222" s="144"/>
      <c r="B222" s="94"/>
      <c r="C222" s="113"/>
      <c r="D222" s="113"/>
      <c r="E222" s="89"/>
      <c r="F222" s="63" t="s">
        <v>122</v>
      </c>
      <c r="G222" s="65">
        <f t="shared" si="217"/>
        <v>53818628.609999999</v>
      </c>
      <c r="H222" s="65">
        <f t="shared" si="220"/>
        <v>12273372.92</v>
      </c>
      <c r="I222" s="65">
        <f t="shared" si="220"/>
        <v>9177579</v>
      </c>
      <c r="J222" s="65">
        <f t="shared" si="220"/>
        <v>6535873</v>
      </c>
      <c r="K222" s="65">
        <f t="shared" si="220"/>
        <v>10322390</v>
      </c>
      <c r="L222" s="65">
        <f t="shared" si="220"/>
        <v>15509413.689999999</v>
      </c>
      <c r="M222" s="65">
        <f t="shared" si="220"/>
        <v>0</v>
      </c>
      <c r="N222" s="65">
        <f t="shared" ref="N222:O222" si="222">N162+N183+N210</f>
        <v>0</v>
      </c>
      <c r="O222" s="3">
        <f t="shared" si="222"/>
        <v>0</v>
      </c>
      <c r="P222" s="81"/>
      <c r="Q222" s="81"/>
      <c r="R222" s="81"/>
      <c r="S222" s="81"/>
      <c r="T222" s="81"/>
      <c r="U222" s="81"/>
      <c r="V222" s="81"/>
      <c r="W222" s="81"/>
      <c r="X222" s="81"/>
      <c r="Y222" s="81"/>
      <c r="Z222" s="52"/>
      <c r="AA222" s="29"/>
    </row>
    <row r="223" spans="1:27" s="12" customFormat="1" ht="25.5">
      <c r="A223" s="157"/>
      <c r="B223" s="159" t="s">
        <v>65</v>
      </c>
      <c r="C223" s="95">
        <v>2020</v>
      </c>
      <c r="D223" s="95">
        <v>2026</v>
      </c>
      <c r="E223" s="88"/>
      <c r="F223" s="59" t="s">
        <v>11</v>
      </c>
      <c r="G223" s="65">
        <f t="shared" si="217"/>
        <v>3629154360.29</v>
      </c>
      <c r="H223" s="65">
        <f t="shared" ref="H223:M223" si="223">H224+H225</f>
        <v>411506411.91000003</v>
      </c>
      <c r="I223" s="65">
        <f t="shared" si="223"/>
        <v>458797180.46999997</v>
      </c>
      <c r="J223" s="65">
        <f t="shared" si="223"/>
        <v>523886598.77999997</v>
      </c>
      <c r="K223" s="65">
        <f t="shared" si="223"/>
        <v>583200541.74000001</v>
      </c>
      <c r="L223" s="65">
        <f>L224+L225</f>
        <v>671951466.78999996</v>
      </c>
      <c r="M223" s="65">
        <f t="shared" si="223"/>
        <v>507362107.75999999</v>
      </c>
      <c r="N223" s="65">
        <f t="shared" ref="N223:O223" si="224">N224+N225</f>
        <v>472450052.84000003</v>
      </c>
      <c r="O223" s="65">
        <f t="shared" si="224"/>
        <v>40004</v>
      </c>
      <c r="P223" s="98" t="s">
        <v>9</v>
      </c>
      <c r="Q223" s="98" t="s">
        <v>9</v>
      </c>
      <c r="R223" s="98" t="s">
        <v>9</v>
      </c>
      <c r="S223" s="98" t="s">
        <v>9</v>
      </c>
      <c r="T223" s="98" t="s">
        <v>9</v>
      </c>
      <c r="U223" s="98" t="s">
        <v>9</v>
      </c>
      <c r="V223" s="98" t="s">
        <v>9</v>
      </c>
      <c r="W223" s="98" t="s">
        <v>9</v>
      </c>
      <c r="X223" s="98" t="s">
        <v>9</v>
      </c>
      <c r="Y223" s="98" t="s">
        <v>9</v>
      </c>
      <c r="Z223" s="149"/>
    </row>
    <row r="224" spans="1:27" s="12" customFormat="1" ht="12.75">
      <c r="A224" s="158"/>
      <c r="B224" s="159"/>
      <c r="C224" s="95"/>
      <c r="D224" s="95"/>
      <c r="E224" s="89"/>
      <c r="F224" s="24" t="s">
        <v>121</v>
      </c>
      <c r="G224" s="65">
        <f t="shared" si="217"/>
        <v>942738223.65999997</v>
      </c>
      <c r="H224" s="65">
        <f t="shared" ref="H224:M224" si="225">SUM(H131+H155+H221)</f>
        <v>112094429.17</v>
      </c>
      <c r="I224" s="65">
        <f t="shared" si="225"/>
        <v>125767181.27999999</v>
      </c>
      <c r="J224" s="65">
        <f t="shared" si="225"/>
        <v>130826961.33</v>
      </c>
      <c r="K224" s="65">
        <f t="shared" si="225"/>
        <v>147507265.54000002</v>
      </c>
      <c r="L224" s="65">
        <f t="shared" si="225"/>
        <v>187284498.34</v>
      </c>
      <c r="M224" s="65">
        <f t="shared" si="225"/>
        <v>115128968</v>
      </c>
      <c r="N224" s="65">
        <f t="shared" ref="N224:O224" si="226">SUM(N131+N155+N221)</f>
        <v>124128920</v>
      </c>
      <c r="O224" s="65">
        <f t="shared" si="226"/>
        <v>40004</v>
      </c>
      <c r="P224" s="98"/>
      <c r="Q224" s="98"/>
      <c r="R224" s="98"/>
      <c r="S224" s="98"/>
      <c r="T224" s="98"/>
      <c r="U224" s="98"/>
      <c r="V224" s="98"/>
      <c r="W224" s="98"/>
      <c r="X224" s="98"/>
      <c r="Y224" s="98"/>
      <c r="Z224" s="149"/>
    </row>
    <row r="225" spans="1:26" s="12" customFormat="1" ht="12.75">
      <c r="A225" s="158"/>
      <c r="B225" s="160"/>
      <c r="C225" s="87"/>
      <c r="D225" s="87"/>
      <c r="E225" s="91"/>
      <c r="F225" s="24" t="s">
        <v>122</v>
      </c>
      <c r="G225" s="65">
        <f t="shared" si="217"/>
        <v>2686416136.6300001</v>
      </c>
      <c r="H225" s="65">
        <f>SUM(H132+H156+H222)</f>
        <v>299411982.74000001</v>
      </c>
      <c r="I225" s="65">
        <f>SUM(I132+I156+I222)</f>
        <v>333029999.19</v>
      </c>
      <c r="J225" s="65">
        <f>SUM(J132+J156+J222)</f>
        <v>393059637.44999999</v>
      </c>
      <c r="K225" s="65">
        <f>SUM(K132+K156+K222)</f>
        <v>435693276.19999999</v>
      </c>
      <c r="L225" s="65">
        <f>SUM(L132+L156+L222)</f>
        <v>484666968.44999999</v>
      </c>
      <c r="M225" s="65">
        <f>SUM(M132++M156+M222)</f>
        <v>392233139.75999999</v>
      </c>
      <c r="N225" s="65">
        <f t="shared" ref="N225:O225" si="227">SUM(N132++N156+N222)</f>
        <v>348321132.84000003</v>
      </c>
      <c r="O225" s="65">
        <f t="shared" si="227"/>
        <v>0</v>
      </c>
      <c r="P225" s="98"/>
      <c r="Q225" s="98"/>
      <c r="R225" s="98"/>
      <c r="S225" s="98"/>
      <c r="T225" s="98"/>
      <c r="U225" s="98"/>
      <c r="V225" s="98"/>
      <c r="W225" s="98"/>
      <c r="X225" s="98"/>
      <c r="Y225" s="98"/>
      <c r="Z225" s="150"/>
    </row>
    <row r="228" spans="1:26" ht="77.25" customHeight="1">
      <c r="G228" s="177"/>
      <c r="H228" s="177"/>
    </row>
  </sheetData>
  <mergeCells count="989">
    <mergeCell ref="T178:T180"/>
    <mergeCell ref="U178:U180"/>
    <mergeCell ref="V178:V180"/>
    <mergeCell ref="W178:W180"/>
    <mergeCell ref="X178:X180"/>
    <mergeCell ref="Y178:Y180"/>
    <mergeCell ref="A178:A180"/>
    <mergeCell ref="B178:B180"/>
    <mergeCell ref="C178:C180"/>
    <mergeCell ref="D178:D180"/>
    <mergeCell ref="E178:E180"/>
    <mergeCell ref="P178:P180"/>
    <mergeCell ref="Q178:Q180"/>
    <mergeCell ref="R178:R180"/>
    <mergeCell ref="S178:S180"/>
    <mergeCell ref="Y121:Y123"/>
    <mergeCell ref="Y125:Y126"/>
    <mergeCell ref="Y128:Y129"/>
    <mergeCell ref="Y154:Y156"/>
    <mergeCell ref="Y45:Y47"/>
    <mergeCell ref="Y42:Y44"/>
    <mergeCell ref="Y49:Y50"/>
    <mergeCell ref="Y54:Y56"/>
    <mergeCell ref="Y57:Y59"/>
    <mergeCell ref="Y66:Y68"/>
    <mergeCell ref="Y69:Y71"/>
    <mergeCell ref="Y85:Y87"/>
    <mergeCell ref="Y103:Y105"/>
    <mergeCell ref="Y88:Y90"/>
    <mergeCell ref="Y79:Y81"/>
    <mergeCell ref="Y72:Y74"/>
    <mergeCell ref="Y51:Y53"/>
    <mergeCell ref="Y115:Y117"/>
    <mergeCell ref="Y166:Y168"/>
    <mergeCell ref="Y172:Y174"/>
    <mergeCell ref="Y175:Y177"/>
    <mergeCell ref="Y199:Y201"/>
    <mergeCell ref="T97:T99"/>
    <mergeCell ref="U97:U99"/>
    <mergeCell ref="V97:V99"/>
    <mergeCell ref="W97:W99"/>
    <mergeCell ref="X97:X99"/>
    <mergeCell ref="Y97:Y99"/>
    <mergeCell ref="V196:V198"/>
    <mergeCell ref="W196:W198"/>
    <mergeCell ref="X106:X108"/>
    <mergeCell ref="X109:X111"/>
    <mergeCell ref="T128:T129"/>
    <mergeCell ref="W136:W138"/>
    <mergeCell ref="V154:V156"/>
    <mergeCell ref="W160:W162"/>
    <mergeCell ref="X160:X162"/>
    <mergeCell ref="X154:X156"/>
    <mergeCell ref="Y106:Y108"/>
    <mergeCell ref="Y109:Y111"/>
    <mergeCell ref="Y112:Y114"/>
    <mergeCell ref="Y119:Y120"/>
    <mergeCell ref="Z97:Z99"/>
    <mergeCell ref="U205:U207"/>
    <mergeCell ref="V205:V207"/>
    <mergeCell ref="W205:W207"/>
    <mergeCell ref="X205:X207"/>
    <mergeCell ref="U175:U177"/>
    <mergeCell ref="V175:V177"/>
    <mergeCell ref="T175:T177"/>
    <mergeCell ref="T184:T186"/>
    <mergeCell ref="U181:U183"/>
    <mergeCell ref="V181:V183"/>
    <mergeCell ref="T181:T183"/>
    <mergeCell ref="W181:W183"/>
    <mergeCell ref="U184:U186"/>
    <mergeCell ref="W175:W177"/>
    <mergeCell ref="X175:X177"/>
    <mergeCell ref="U106:U108"/>
    <mergeCell ref="W106:W108"/>
    <mergeCell ref="W130:W132"/>
    <mergeCell ref="U136:U138"/>
    <mergeCell ref="T125:T126"/>
    <mergeCell ref="U163:U165"/>
    <mergeCell ref="V163:V165"/>
    <mergeCell ref="U196:U198"/>
    <mergeCell ref="S181:S183"/>
    <mergeCell ref="E205:E207"/>
    <mergeCell ref="P205:P207"/>
    <mergeCell ref="Q205:Q207"/>
    <mergeCell ref="R196:R198"/>
    <mergeCell ref="R181:R183"/>
    <mergeCell ref="R205:R207"/>
    <mergeCell ref="S205:S207"/>
    <mergeCell ref="T205:T207"/>
    <mergeCell ref="E196:E198"/>
    <mergeCell ref="T202:T204"/>
    <mergeCell ref="Q184:Q186"/>
    <mergeCell ref="B208:B210"/>
    <mergeCell ref="T199:T201"/>
    <mergeCell ref="D208:D210"/>
    <mergeCell ref="P208:P210"/>
    <mergeCell ref="T208:T210"/>
    <mergeCell ref="S196:S198"/>
    <mergeCell ref="S202:S204"/>
    <mergeCell ref="C202:C204"/>
    <mergeCell ref="D202:D204"/>
    <mergeCell ref="E202:E204"/>
    <mergeCell ref="P202:P204"/>
    <mergeCell ref="C196:C198"/>
    <mergeCell ref="R199:R201"/>
    <mergeCell ref="B205:B207"/>
    <mergeCell ref="C205:C207"/>
    <mergeCell ref="D205:D207"/>
    <mergeCell ref="C208:C210"/>
    <mergeCell ref="T196:T198"/>
    <mergeCell ref="E208:E210"/>
    <mergeCell ref="S208:S210"/>
    <mergeCell ref="R208:R210"/>
    <mergeCell ref="E211:E213"/>
    <mergeCell ref="Q208:Q210"/>
    <mergeCell ref="Q211:Q213"/>
    <mergeCell ref="P211:P213"/>
    <mergeCell ref="S211:S213"/>
    <mergeCell ref="R211:R213"/>
    <mergeCell ref="U208:U210"/>
    <mergeCell ref="V208:V210"/>
    <mergeCell ref="D196:D198"/>
    <mergeCell ref="U202:U204"/>
    <mergeCell ref="V202:V204"/>
    <mergeCell ref="E175:E177"/>
    <mergeCell ref="E193:E195"/>
    <mergeCell ref="D142:D144"/>
    <mergeCell ref="D148:D150"/>
    <mergeCell ref="D136:D138"/>
    <mergeCell ref="D130:D132"/>
    <mergeCell ref="E166:E168"/>
    <mergeCell ref="D166:D168"/>
    <mergeCell ref="C148:C150"/>
    <mergeCell ref="E160:E162"/>
    <mergeCell ref="E163:E165"/>
    <mergeCell ref="C154:C156"/>
    <mergeCell ref="E154:E156"/>
    <mergeCell ref="D169:D171"/>
    <mergeCell ref="A157:X157"/>
    <mergeCell ref="T154:T156"/>
    <mergeCell ref="B151:B153"/>
    <mergeCell ref="B145:B147"/>
    <mergeCell ref="A142:A144"/>
    <mergeCell ref="B142:B144"/>
    <mergeCell ref="A145:A147"/>
    <mergeCell ref="A148:A150"/>
    <mergeCell ref="A158:B158"/>
    <mergeCell ref="D154:D156"/>
    <mergeCell ref="D109:D111"/>
    <mergeCell ref="D112:D114"/>
    <mergeCell ref="E112:E114"/>
    <mergeCell ref="E127:E129"/>
    <mergeCell ref="E145:E147"/>
    <mergeCell ref="E139:E141"/>
    <mergeCell ref="E136:E138"/>
    <mergeCell ref="Q121:Q123"/>
    <mergeCell ref="R121:R123"/>
    <mergeCell ref="P145:P147"/>
    <mergeCell ref="D115:D117"/>
    <mergeCell ref="E115:E117"/>
    <mergeCell ref="D118:D120"/>
    <mergeCell ref="D124:D126"/>
    <mergeCell ref="E109:E111"/>
    <mergeCell ref="Q109:Q111"/>
    <mergeCell ref="R125:R126"/>
    <mergeCell ref="P112:P114"/>
    <mergeCell ref="Q139:Q141"/>
    <mergeCell ref="D139:D141"/>
    <mergeCell ref="J76:J77"/>
    <mergeCell ref="Q66:Q68"/>
    <mergeCell ref="G76:G77"/>
    <mergeCell ref="M76:M77"/>
    <mergeCell ref="K76:K77"/>
    <mergeCell ref="D106:D108"/>
    <mergeCell ref="D97:D99"/>
    <mergeCell ref="E97:E99"/>
    <mergeCell ref="P97:P99"/>
    <mergeCell ref="Q97:Q99"/>
    <mergeCell ref="E91:E93"/>
    <mergeCell ref="E88:E90"/>
    <mergeCell ref="E75:E78"/>
    <mergeCell ref="E106:E108"/>
    <mergeCell ref="Q103:Q105"/>
    <mergeCell ref="E103:E105"/>
    <mergeCell ref="P82:P84"/>
    <mergeCell ref="E100:E102"/>
    <mergeCell ref="P106:P108"/>
    <mergeCell ref="P91:P93"/>
    <mergeCell ref="P85:P87"/>
    <mergeCell ref="P72:P74"/>
    <mergeCell ref="Q72:Q74"/>
    <mergeCell ref="Q94:Q96"/>
    <mergeCell ref="E54:E56"/>
    <mergeCell ref="Q54:Q56"/>
    <mergeCell ref="V17:V19"/>
    <mergeCell ref="Q151:Q153"/>
    <mergeCell ref="E142:E144"/>
    <mergeCell ref="E151:E153"/>
    <mergeCell ref="R112:R114"/>
    <mergeCell ref="R148:R150"/>
    <mergeCell ref="Q148:Q150"/>
    <mergeCell ref="R128:R129"/>
    <mergeCell ref="S139:S141"/>
    <mergeCell ref="Q112:Q114"/>
    <mergeCell ref="P130:P132"/>
    <mergeCell ref="A133:X133"/>
    <mergeCell ref="W139:W141"/>
    <mergeCell ref="X139:X141"/>
    <mergeCell ref="V136:V138"/>
    <mergeCell ref="S136:S138"/>
    <mergeCell ref="X112:X114"/>
    <mergeCell ref="X136:X138"/>
    <mergeCell ref="S119:S120"/>
    <mergeCell ref="T139:T141"/>
    <mergeCell ref="T136:T138"/>
    <mergeCell ref="P119:P120"/>
    <mergeCell ref="S20:S22"/>
    <mergeCell ref="T20:T22"/>
    <mergeCell ref="U20:U22"/>
    <mergeCell ref="W20:W22"/>
    <mergeCell ref="R1:X2"/>
    <mergeCell ref="T54:T56"/>
    <mergeCell ref="S45:S47"/>
    <mergeCell ref="K35:K36"/>
    <mergeCell ref="I35:I36"/>
    <mergeCell ref="C4:P4"/>
    <mergeCell ref="C3:P3"/>
    <mergeCell ref="C5:P5"/>
    <mergeCell ref="C29:C31"/>
    <mergeCell ref="D29:D31"/>
    <mergeCell ref="D26:D28"/>
    <mergeCell ref="W29:W31"/>
    <mergeCell ref="T26:T28"/>
    <mergeCell ref="U26:U28"/>
    <mergeCell ref="V26:V28"/>
    <mergeCell ref="E17:E19"/>
    <mergeCell ref="G10:G11"/>
    <mergeCell ref="D35:D38"/>
    <mergeCell ref="R54:R56"/>
    <mergeCell ref="S54:S56"/>
    <mergeCell ref="W32:W34"/>
    <mergeCell ref="W26:W28"/>
    <mergeCell ref="X26:X28"/>
    <mergeCell ref="Y32:Y34"/>
    <mergeCell ref="X29:X31"/>
    <mergeCell ref="V32:V34"/>
    <mergeCell ref="U32:U34"/>
    <mergeCell ref="R29:R31"/>
    <mergeCell ref="R32:R34"/>
    <mergeCell ref="T29:T31"/>
    <mergeCell ref="S32:S34"/>
    <mergeCell ref="S29:S31"/>
    <mergeCell ref="T45:T47"/>
    <mergeCell ref="Q85:Q87"/>
    <mergeCell ref="P88:P90"/>
    <mergeCell ref="P79:P81"/>
    <mergeCell ref="W91:W93"/>
    <mergeCell ref="V109:V111"/>
    <mergeCell ref="W109:W111"/>
    <mergeCell ref="P57:P59"/>
    <mergeCell ref="V82:V84"/>
    <mergeCell ref="T79:T81"/>
    <mergeCell ref="R82:R84"/>
    <mergeCell ref="R85:R87"/>
    <mergeCell ref="U85:U87"/>
    <mergeCell ref="U82:U84"/>
    <mergeCell ref="T85:T87"/>
    <mergeCell ref="S85:S87"/>
    <mergeCell ref="T106:T108"/>
    <mergeCell ref="W54:W56"/>
    <mergeCell ref="S72:S74"/>
    <mergeCell ref="V106:V108"/>
    <mergeCell ref="Q88:Q90"/>
    <mergeCell ref="R88:R90"/>
    <mergeCell ref="S88:S90"/>
    <mergeCell ref="T88:T90"/>
    <mergeCell ref="X45:X47"/>
    <mergeCell ref="V29:V31"/>
    <mergeCell ref="Q29:Q31"/>
    <mergeCell ref="S109:S111"/>
    <mergeCell ref="R42:R44"/>
    <mergeCell ref="T42:T44"/>
    <mergeCell ref="G228:H228"/>
    <mergeCell ref="Q17:Q19"/>
    <mergeCell ref="Q142:Q144"/>
    <mergeCell ref="Q190:Q192"/>
    <mergeCell ref="Q42:Q44"/>
    <mergeCell ref="P223:P225"/>
    <mergeCell ref="P20:P22"/>
    <mergeCell ref="P42:P44"/>
    <mergeCell ref="J35:J36"/>
    <mergeCell ref="L35:L36"/>
    <mergeCell ref="P151:P153"/>
    <mergeCell ref="P190:P192"/>
    <mergeCell ref="Q130:Q132"/>
    <mergeCell ref="P142:P144"/>
    <mergeCell ref="Q91:Q93"/>
    <mergeCell ref="I76:I77"/>
    <mergeCell ref="P94:P96"/>
    <mergeCell ref="R109:R111"/>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O9"/>
    <mergeCell ref="F8:O8"/>
    <mergeCell ref="R20:R22"/>
    <mergeCell ref="F9:F11"/>
    <mergeCell ref="S10:Z10"/>
    <mergeCell ref="P9:P11"/>
    <mergeCell ref="Q9:Q11"/>
    <mergeCell ref="X17:X19"/>
    <mergeCell ref="R10:R11"/>
    <mergeCell ref="X20:X22"/>
    <mergeCell ref="C17:C19"/>
    <mergeCell ref="H10:O10"/>
    <mergeCell ref="T17:T19"/>
    <mergeCell ref="D17:D19"/>
    <mergeCell ref="R9:Z9"/>
    <mergeCell ref="Y136:Y138"/>
    <mergeCell ref="Z17:Z19"/>
    <mergeCell ref="S17:S19"/>
    <mergeCell ref="Y17:Y19"/>
    <mergeCell ref="R17:R19"/>
    <mergeCell ref="W17:W19"/>
    <mergeCell ref="U17:U19"/>
    <mergeCell ref="P17:P19"/>
    <mergeCell ref="Z91:Z93"/>
    <mergeCell ref="Y26:Y28"/>
    <mergeCell ref="U29:U31"/>
    <mergeCell ref="X32:X34"/>
    <mergeCell ref="X42:X44"/>
    <mergeCell ref="P29:P31"/>
    <mergeCell ref="Y29:Y31"/>
    <mergeCell ref="T32:T34"/>
    <mergeCell ref="R45:R47"/>
    <mergeCell ref="Y20:Y22"/>
    <mergeCell ref="G35:G36"/>
    <mergeCell ref="P109:P111"/>
    <mergeCell ref="H76:H77"/>
    <mergeCell ref="P125:P126"/>
    <mergeCell ref="Q125:Q126"/>
    <mergeCell ref="Q106:Q108"/>
    <mergeCell ref="P121:P123"/>
    <mergeCell ref="Z130:Z132"/>
    <mergeCell ref="Z94:Z96"/>
    <mergeCell ref="U109:U111"/>
    <mergeCell ref="R91:R93"/>
    <mergeCell ref="Y91:Y93"/>
    <mergeCell ref="Y94:Y96"/>
    <mergeCell ref="Y130:Y132"/>
    <mergeCell ref="U130:U132"/>
    <mergeCell ref="N76:N77"/>
    <mergeCell ref="U88:U90"/>
    <mergeCell ref="V88:V90"/>
    <mergeCell ref="Q82:Q84"/>
    <mergeCell ref="S97:S99"/>
    <mergeCell ref="R79:R81"/>
    <mergeCell ref="R97:R99"/>
    <mergeCell ref="W85:W87"/>
    <mergeCell ref="S79:S81"/>
    <mergeCell ref="T91:T93"/>
    <mergeCell ref="A223:A225"/>
    <mergeCell ref="Q202:Q204"/>
    <mergeCell ref="R202:R204"/>
    <mergeCell ref="Q199:Q201"/>
    <mergeCell ref="R187:R189"/>
    <mergeCell ref="Q187:Q189"/>
    <mergeCell ref="A199:A201"/>
    <mergeCell ref="A172:A174"/>
    <mergeCell ref="B172:B174"/>
    <mergeCell ref="B217:B219"/>
    <mergeCell ref="D193:D195"/>
    <mergeCell ref="C184:C186"/>
    <mergeCell ref="C193:C195"/>
    <mergeCell ref="R190:R192"/>
    <mergeCell ref="A190:A192"/>
    <mergeCell ref="B190:B192"/>
    <mergeCell ref="C190:C192"/>
    <mergeCell ref="D190:D192"/>
    <mergeCell ref="E190:E192"/>
    <mergeCell ref="B223:B225"/>
    <mergeCell ref="A217:A219"/>
    <mergeCell ref="A220:A222"/>
    <mergeCell ref="A202:A204"/>
    <mergeCell ref="A208:A210"/>
    <mergeCell ref="B214:B216"/>
    <mergeCell ref="B211:B213"/>
    <mergeCell ref="B202:B204"/>
    <mergeCell ref="B199:B201"/>
    <mergeCell ref="C199:C201"/>
    <mergeCell ref="Q217:Q219"/>
    <mergeCell ref="B193:B195"/>
    <mergeCell ref="C169:C171"/>
    <mergeCell ref="Q175:Q177"/>
    <mergeCell ref="P215:P216"/>
    <mergeCell ref="Q215:Q216"/>
    <mergeCell ref="C214:C216"/>
    <mergeCell ref="D214:D216"/>
    <mergeCell ref="P175:P177"/>
    <mergeCell ref="P193:P195"/>
    <mergeCell ref="E214:E216"/>
    <mergeCell ref="D199:D201"/>
    <mergeCell ref="E199:E201"/>
    <mergeCell ref="P184:P186"/>
    <mergeCell ref="P181:P183"/>
    <mergeCell ref="E172:E174"/>
    <mergeCell ref="E169:E171"/>
    <mergeCell ref="D211:D213"/>
    <mergeCell ref="C211:C213"/>
    <mergeCell ref="R217:R219"/>
    <mergeCell ref="A211:A213"/>
    <mergeCell ref="R154:R156"/>
    <mergeCell ref="E181:E183"/>
    <mergeCell ref="Q181:Q183"/>
    <mergeCell ref="C181:C183"/>
    <mergeCell ref="D184:D186"/>
    <mergeCell ref="E184:E186"/>
    <mergeCell ref="B184:B186"/>
    <mergeCell ref="P160:P162"/>
    <mergeCell ref="A181:A183"/>
    <mergeCell ref="A169:A171"/>
    <mergeCell ref="B166:B168"/>
    <mergeCell ref="P199:P201"/>
    <mergeCell ref="B181:B183"/>
    <mergeCell ref="P154:P156"/>
    <mergeCell ref="R175:R177"/>
    <mergeCell ref="B154:B156"/>
    <mergeCell ref="A154:A156"/>
    <mergeCell ref="D181:D183"/>
    <mergeCell ref="B163:B165"/>
    <mergeCell ref="C166:C168"/>
    <mergeCell ref="C163:C165"/>
    <mergeCell ref="A160:A162"/>
    <mergeCell ref="X166:X168"/>
    <mergeCell ref="B220:B222"/>
    <mergeCell ref="A214:A216"/>
    <mergeCell ref="A187:A189"/>
    <mergeCell ref="Z223:Z225"/>
    <mergeCell ref="X196:X198"/>
    <mergeCell ref="W211:W213"/>
    <mergeCell ref="X211:X213"/>
    <mergeCell ref="S199:S201"/>
    <mergeCell ref="W223:W225"/>
    <mergeCell ref="T211:T213"/>
    <mergeCell ref="U211:U213"/>
    <mergeCell ref="V211:V213"/>
    <mergeCell ref="U199:U201"/>
    <mergeCell ref="V199:V201"/>
    <mergeCell ref="W199:W201"/>
    <mergeCell ref="B187:B189"/>
    <mergeCell ref="C187:C189"/>
    <mergeCell ref="D187:D189"/>
    <mergeCell ref="E187:E189"/>
    <mergeCell ref="P187:P189"/>
    <mergeCell ref="U223:U225"/>
    <mergeCell ref="S223:S225"/>
    <mergeCell ref="A193:A195"/>
    <mergeCell ref="T172:T174"/>
    <mergeCell ref="Y223:Y225"/>
    <mergeCell ref="Z196:Z198"/>
    <mergeCell ref="Y190:Y192"/>
    <mergeCell ref="Z190:Z192"/>
    <mergeCell ref="Y196:Y198"/>
    <mergeCell ref="X151:X153"/>
    <mergeCell ref="X223:X225"/>
    <mergeCell ref="X208:X210"/>
    <mergeCell ref="X199:X201"/>
    <mergeCell ref="Z184:Z186"/>
    <mergeCell ref="Y181:Y183"/>
    <mergeCell ref="Z181:Z183"/>
    <mergeCell ref="Y184:Y186"/>
    <mergeCell ref="X163:X165"/>
    <mergeCell ref="Y163:Y165"/>
    <mergeCell ref="X215:X216"/>
    <mergeCell ref="Z151:Z153"/>
    <mergeCell ref="Z187:Z189"/>
    <mergeCell ref="X187:X189"/>
    <mergeCell ref="Y187:Y189"/>
    <mergeCell ref="X184:X186"/>
    <mergeCell ref="Y160:Y162"/>
    <mergeCell ref="X181:X183"/>
    <mergeCell ref="V160:V162"/>
    <mergeCell ref="A184:A186"/>
    <mergeCell ref="P196:P198"/>
    <mergeCell ref="Q196:Q198"/>
    <mergeCell ref="W184:W186"/>
    <mergeCell ref="V184:V186"/>
    <mergeCell ref="S175:S177"/>
    <mergeCell ref="C175:C177"/>
    <mergeCell ref="D175:D177"/>
    <mergeCell ref="C172:C174"/>
    <mergeCell ref="D172:D174"/>
    <mergeCell ref="U172:U174"/>
    <mergeCell ref="P172:P174"/>
    <mergeCell ref="S190:S192"/>
    <mergeCell ref="S184:S186"/>
    <mergeCell ref="S187:S189"/>
    <mergeCell ref="R184:R186"/>
    <mergeCell ref="A196:A198"/>
    <mergeCell ref="B196:B198"/>
    <mergeCell ref="B175:B177"/>
    <mergeCell ref="A175:A177"/>
    <mergeCell ref="Q172:Q174"/>
    <mergeCell ref="R172:R174"/>
    <mergeCell ref="S172:S174"/>
    <mergeCell ref="C136:C138"/>
    <mergeCell ref="A163:A165"/>
    <mergeCell ref="A166:A168"/>
    <mergeCell ref="D160:D162"/>
    <mergeCell ref="D163:D165"/>
    <mergeCell ref="S166:S168"/>
    <mergeCell ref="P163:P165"/>
    <mergeCell ref="R160:R162"/>
    <mergeCell ref="Q163:Q165"/>
    <mergeCell ref="R163:R165"/>
    <mergeCell ref="S163:S165"/>
    <mergeCell ref="S160:S162"/>
    <mergeCell ref="P166:P168"/>
    <mergeCell ref="Q166:Q168"/>
    <mergeCell ref="R166:R168"/>
    <mergeCell ref="Q160:Q162"/>
    <mergeCell ref="C160:C162"/>
    <mergeCell ref="Z148:Z150"/>
    <mergeCell ref="P26:P28"/>
    <mergeCell ref="Q26:Q28"/>
    <mergeCell ref="R26:R28"/>
    <mergeCell ref="S26:S28"/>
    <mergeCell ref="S148:S150"/>
    <mergeCell ref="P148:P150"/>
    <mergeCell ref="P69:P71"/>
    <mergeCell ref="Z142:Z144"/>
    <mergeCell ref="W142:W144"/>
    <mergeCell ref="R145:R147"/>
    <mergeCell ref="U145:U147"/>
    <mergeCell ref="T145:T147"/>
    <mergeCell ref="Q145:Q147"/>
    <mergeCell ref="S145:S147"/>
    <mergeCell ref="V139:V141"/>
    <mergeCell ref="Z145:Z147"/>
    <mergeCell ref="R139:R141"/>
    <mergeCell ref="Y139:Y141"/>
    <mergeCell ref="Z139:Z141"/>
    <mergeCell ref="X54:X56"/>
    <mergeCell ref="Y82:Y84"/>
    <mergeCell ref="Z136:Z138"/>
    <mergeCell ref="R130:R132"/>
    <mergeCell ref="A13:B13"/>
    <mergeCell ref="B54:B56"/>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A17:A19"/>
    <mergeCell ref="A48:A50"/>
    <mergeCell ref="A26:A28"/>
    <mergeCell ref="A54:A56"/>
    <mergeCell ref="B45:B47"/>
    <mergeCell ref="B48:B50"/>
    <mergeCell ref="A35:A38"/>
    <mergeCell ref="B42:B44"/>
    <mergeCell ref="A112:A114"/>
    <mergeCell ref="A135:B135"/>
    <mergeCell ref="A127:A129"/>
    <mergeCell ref="B127:B129"/>
    <mergeCell ref="B118:B120"/>
    <mergeCell ref="B124:B126"/>
    <mergeCell ref="B115:B117"/>
    <mergeCell ref="V142:V144"/>
    <mergeCell ref="W151:W153"/>
    <mergeCell ref="Q136:Q138"/>
    <mergeCell ref="A139:A141"/>
    <mergeCell ref="C139:C141"/>
    <mergeCell ref="B139:B141"/>
    <mergeCell ref="B148:B150"/>
    <mergeCell ref="A151:A153"/>
    <mergeCell ref="U151:U153"/>
    <mergeCell ref="D145:D147"/>
    <mergeCell ref="C142:C144"/>
    <mergeCell ref="E148:E150"/>
    <mergeCell ref="C145:C147"/>
    <mergeCell ref="C151:C153"/>
    <mergeCell ref="R142:R144"/>
    <mergeCell ref="R136:R138"/>
    <mergeCell ref="R151:R153"/>
    <mergeCell ref="Y142:Y144"/>
    <mergeCell ref="Y145:Y147"/>
    <mergeCell ref="Y148:Y150"/>
    <mergeCell ref="Y151:Y153"/>
    <mergeCell ref="R106:R108"/>
    <mergeCell ref="S151:S153"/>
    <mergeCell ref="U91:U93"/>
    <mergeCell ref="S94:S96"/>
    <mergeCell ref="T94:T96"/>
    <mergeCell ref="S91:S93"/>
    <mergeCell ref="R119:R120"/>
    <mergeCell ref="W148:W150"/>
    <mergeCell ref="X148:X150"/>
    <mergeCell ref="V151:V153"/>
    <mergeCell ref="W145:W147"/>
    <mergeCell ref="X142:X144"/>
    <mergeCell ref="S128:S129"/>
    <mergeCell ref="S125:S126"/>
    <mergeCell ref="S130:S132"/>
    <mergeCell ref="S142:S144"/>
    <mergeCell ref="S106:S108"/>
    <mergeCell ref="T130:T132"/>
    <mergeCell ref="W112:W114"/>
    <mergeCell ref="S112:S114"/>
    <mergeCell ref="A159:B159"/>
    <mergeCell ref="B160:B162"/>
    <mergeCell ref="Q154:Q156"/>
    <mergeCell ref="T142:T144"/>
    <mergeCell ref="U142:U144"/>
    <mergeCell ref="S154:S156"/>
    <mergeCell ref="D151:D153"/>
    <mergeCell ref="W45:W47"/>
    <mergeCell ref="S42:S44"/>
    <mergeCell ref="V45:V47"/>
    <mergeCell ref="V42:V44"/>
    <mergeCell ref="U45:U47"/>
    <mergeCell ref="Q79:Q81"/>
    <mergeCell ref="S69:S71"/>
    <mergeCell ref="S82:S84"/>
    <mergeCell ref="S57:S59"/>
    <mergeCell ref="U72:U74"/>
    <mergeCell ref="T57:T59"/>
    <mergeCell ref="T82:T84"/>
    <mergeCell ref="T66:T68"/>
    <mergeCell ref="W72:W74"/>
    <mergeCell ref="W66:W68"/>
    <mergeCell ref="U42:U44"/>
    <mergeCell ref="W42:W44"/>
    <mergeCell ref="P32:P34"/>
    <mergeCell ref="D32:D34"/>
    <mergeCell ref="Q45:Q47"/>
    <mergeCell ref="E32:E34"/>
    <mergeCell ref="D42:D44"/>
    <mergeCell ref="F35:F36"/>
    <mergeCell ref="Q69:Q71"/>
    <mergeCell ref="F76:F77"/>
    <mergeCell ref="L76:L77"/>
    <mergeCell ref="O22:O71"/>
    <mergeCell ref="Q57:Q59"/>
    <mergeCell ref="E23:E25"/>
    <mergeCell ref="E26:E28"/>
    <mergeCell ref="Q32:Q34"/>
    <mergeCell ref="P45:P47"/>
    <mergeCell ref="M35:M36"/>
    <mergeCell ref="P49:P50"/>
    <mergeCell ref="P54:P56"/>
    <mergeCell ref="D57:D59"/>
    <mergeCell ref="E57:E59"/>
    <mergeCell ref="N35:N36"/>
    <mergeCell ref="E60:E62"/>
    <mergeCell ref="P66:P68"/>
    <mergeCell ref="E63:E65"/>
    <mergeCell ref="C26:C28"/>
    <mergeCell ref="C32:C34"/>
    <mergeCell ref="E29:E31"/>
    <mergeCell ref="C35:C38"/>
    <mergeCell ref="D23:D25"/>
    <mergeCell ref="C23:C25"/>
    <mergeCell ref="C112:C114"/>
    <mergeCell ref="C127:C129"/>
    <mergeCell ref="C130:C132"/>
    <mergeCell ref="C118:C120"/>
    <mergeCell ref="C124:C126"/>
    <mergeCell ref="C85:C87"/>
    <mergeCell ref="D39:D41"/>
    <mergeCell ref="C39:C41"/>
    <mergeCell ref="D45:D47"/>
    <mergeCell ref="E45:E47"/>
    <mergeCell ref="E48:E50"/>
    <mergeCell ref="E39:E41"/>
    <mergeCell ref="D48:D50"/>
    <mergeCell ref="C42:C44"/>
    <mergeCell ref="E66:E68"/>
    <mergeCell ref="D91:D93"/>
    <mergeCell ref="C91:C93"/>
    <mergeCell ref="E42:E44"/>
    <mergeCell ref="A60:A62"/>
    <mergeCell ref="A69:A71"/>
    <mergeCell ref="B100:B102"/>
    <mergeCell ref="A94:A96"/>
    <mergeCell ref="C100:C102"/>
    <mergeCell ref="A79:A81"/>
    <mergeCell ref="C75:C78"/>
    <mergeCell ref="A75:A78"/>
    <mergeCell ref="C63:C65"/>
    <mergeCell ref="C72:C74"/>
    <mergeCell ref="A72:A74"/>
    <mergeCell ref="C60:C62"/>
    <mergeCell ref="C79:C81"/>
    <mergeCell ref="B60:B62"/>
    <mergeCell ref="B69:B71"/>
    <mergeCell ref="B66:B68"/>
    <mergeCell ref="A63:A65"/>
    <mergeCell ref="C69:C71"/>
    <mergeCell ref="C54:C56"/>
    <mergeCell ref="B75:B78"/>
    <mergeCell ref="D66:D68"/>
    <mergeCell ref="D63:D65"/>
    <mergeCell ref="A82:A84"/>
    <mergeCell ref="A85:A87"/>
    <mergeCell ref="C106:C108"/>
    <mergeCell ref="D94:D96"/>
    <mergeCell ref="D100:D102"/>
    <mergeCell ref="A57:A59"/>
    <mergeCell ref="B72:B74"/>
    <mergeCell ref="A66:A68"/>
    <mergeCell ref="D72:D74"/>
    <mergeCell ref="B63:B65"/>
    <mergeCell ref="A97:A99"/>
    <mergeCell ref="B97:B99"/>
    <mergeCell ref="C97:C99"/>
    <mergeCell ref="D79:D81"/>
    <mergeCell ref="D82:D84"/>
    <mergeCell ref="B88:B90"/>
    <mergeCell ref="B91:B93"/>
    <mergeCell ref="A88:A90"/>
    <mergeCell ref="A106:A108"/>
    <mergeCell ref="B103:B105"/>
    <mergeCell ref="B57:B59"/>
    <mergeCell ref="B85:B87"/>
    <mergeCell ref="B94:B96"/>
    <mergeCell ref="E69:E71"/>
    <mergeCell ref="E79:E81"/>
    <mergeCell ref="E82:E84"/>
    <mergeCell ref="E85:E87"/>
    <mergeCell ref="E72:E74"/>
    <mergeCell ref="B82:B84"/>
    <mergeCell ref="B79:B81"/>
    <mergeCell ref="C57:C59"/>
    <mergeCell ref="D69:D71"/>
    <mergeCell ref="C82:C84"/>
    <mergeCell ref="C88:C90"/>
    <mergeCell ref="D88:D90"/>
    <mergeCell ref="D85:D87"/>
    <mergeCell ref="C94:C96"/>
    <mergeCell ref="E94:E96"/>
    <mergeCell ref="D75:D78"/>
    <mergeCell ref="D60:D62"/>
    <mergeCell ref="AA100:AA102"/>
    <mergeCell ref="Q100:Q102"/>
    <mergeCell ref="R100:R102"/>
    <mergeCell ref="P100:P102"/>
    <mergeCell ref="W103:W105"/>
    <mergeCell ref="U103:U105"/>
    <mergeCell ref="S100:S102"/>
    <mergeCell ref="T100:T102"/>
    <mergeCell ref="S103:S105"/>
    <mergeCell ref="V103:V105"/>
    <mergeCell ref="R103:R105"/>
    <mergeCell ref="X100:X102"/>
    <mergeCell ref="W100:W102"/>
    <mergeCell ref="Z100:Z102"/>
    <mergeCell ref="V100:V102"/>
    <mergeCell ref="X103:X105"/>
    <mergeCell ref="Y100:Y102"/>
    <mergeCell ref="U100:U102"/>
    <mergeCell ref="T103:T105"/>
    <mergeCell ref="P103:P105"/>
    <mergeCell ref="V223:V225"/>
    <mergeCell ref="T223:T225"/>
    <mergeCell ref="Q223:Q225"/>
    <mergeCell ref="R223:R225"/>
    <mergeCell ref="E217:E219"/>
    <mergeCell ref="C223:C225"/>
    <mergeCell ref="D223:D225"/>
    <mergeCell ref="P217:P219"/>
    <mergeCell ref="D220:D222"/>
    <mergeCell ref="E220:E222"/>
    <mergeCell ref="E223:E225"/>
    <mergeCell ref="S217:S219"/>
    <mergeCell ref="C220:C222"/>
    <mergeCell ref="D217:D219"/>
    <mergeCell ref="C217:C219"/>
    <mergeCell ref="Q220:Q222"/>
    <mergeCell ref="R220:R222"/>
    <mergeCell ref="S220:S222"/>
    <mergeCell ref="T220:T222"/>
    <mergeCell ref="U220:U222"/>
    <mergeCell ref="V220:V222"/>
    <mergeCell ref="T217:T219"/>
    <mergeCell ref="U217:U219"/>
    <mergeCell ref="V217:V219"/>
    <mergeCell ref="B169:B171"/>
    <mergeCell ref="T109:T111"/>
    <mergeCell ref="R94:R96"/>
    <mergeCell ref="A91:A93"/>
    <mergeCell ref="A100:A102"/>
    <mergeCell ref="A115:A117"/>
    <mergeCell ref="A118:A120"/>
    <mergeCell ref="T151:T153"/>
    <mergeCell ref="Q170:Q171"/>
    <mergeCell ref="B112:B114"/>
    <mergeCell ref="B136:B138"/>
    <mergeCell ref="B106:B108"/>
    <mergeCell ref="A103:A105"/>
    <mergeCell ref="A124:A126"/>
    <mergeCell ref="A130:A132"/>
    <mergeCell ref="A121:A123"/>
    <mergeCell ref="A136:A138"/>
    <mergeCell ref="B121:B123"/>
    <mergeCell ref="A134:B134"/>
    <mergeCell ref="B130:B132"/>
    <mergeCell ref="B109:B111"/>
    <mergeCell ref="C103:C105"/>
    <mergeCell ref="C109:C111"/>
    <mergeCell ref="A109:A111"/>
    <mergeCell ref="C115:C117"/>
    <mergeCell ref="C121:C123"/>
    <mergeCell ref="X121:X123"/>
    <mergeCell ref="X130:X132"/>
    <mergeCell ref="S121:S123"/>
    <mergeCell ref="T121:T123"/>
    <mergeCell ref="U121:U123"/>
    <mergeCell ref="V121:V123"/>
    <mergeCell ref="W121:W123"/>
    <mergeCell ref="X128:X129"/>
    <mergeCell ref="V128:V129"/>
    <mergeCell ref="W128:W129"/>
    <mergeCell ref="U125:U126"/>
    <mergeCell ref="V125:V126"/>
    <mergeCell ref="W125:W126"/>
    <mergeCell ref="X125:X126"/>
    <mergeCell ref="V130:V132"/>
    <mergeCell ref="E118:E120"/>
    <mergeCell ref="E124:E126"/>
    <mergeCell ref="E121:E123"/>
    <mergeCell ref="Q119:Q120"/>
    <mergeCell ref="E130:E132"/>
    <mergeCell ref="T119:T120"/>
    <mergeCell ref="U119:U120"/>
    <mergeCell ref="D127:D129"/>
    <mergeCell ref="D121:D123"/>
    <mergeCell ref="U54:U56"/>
    <mergeCell ref="W79:W81"/>
    <mergeCell ref="U69:U71"/>
    <mergeCell ref="U94:U96"/>
    <mergeCell ref="U57:U59"/>
    <mergeCell ref="U66:U68"/>
    <mergeCell ref="T69:T71"/>
    <mergeCell ref="T72:T74"/>
    <mergeCell ref="V69:V71"/>
    <mergeCell ref="V57:V59"/>
    <mergeCell ref="V54:V56"/>
    <mergeCell ref="W94:W96"/>
    <mergeCell ref="W88:W90"/>
    <mergeCell ref="V91:V93"/>
    <mergeCell ref="W57:W59"/>
    <mergeCell ref="W69:W71"/>
    <mergeCell ref="V66:V68"/>
    <mergeCell ref="V79:V81"/>
    <mergeCell ref="W82:W84"/>
    <mergeCell ref="D103:D105"/>
    <mergeCell ref="D54:D56"/>
    <mergeCell ref="V94:V96"/>
    <mergeCell ref="R49:R50"/>
    <mergeCell ref="S49:S50"/>
    <mergeCell ref="T49:T50"/>
    <mergeCell ref="U49:U50"/>
    <mergeCell ref="V49:V50"/>
    <mergeCell ref="V72:V74"/>
    <mergeCell ref="V112:V114"/>
    <mergeCell ref="W49:W50"/>
    <mergeCell ref="X49:X50"/>
    <mergeCell ref="X79:X81"/>
    <mergeCell ref="X66:X68"/>
    <mergeCell ref="X69:X71"/>
    <mergeCell ref="X57:X59"/>
    <mergeCell ref="X82:X84"/>
    <mergeCell ref="X85:X87"/>
    <mergeCell ref="X72:X74"/>
    <mergeCell ref="X88:X90"/>
    <mergeCell ref="X94:X96"/>
    <mergeCell ref="X91:X93"/>
    <mergeCell ref="R57:R59"/>
    <mergeCell ref="S66:S68"/>
    <mergeCell ref="R72:R74"/>
    <mergeCell ref="R69:R71"/>
    <mergeCell ref="R66:R68"/>
    <mergeCell ref="W220:W222"/>
    <mergeCell ref="X220:X222"/>
    <mergeCell ref="Y220:Y222"/>
    <mergeCell ref="P220:P222"/>
    <mergeCell ref="T190:T192"/>
    <mergeCell ref="U190:U192"/>
    <mergeCell ref="V190:V192"/>
    <mergeCell ref="W190:W192"/>
    <mergeCell ref="X190:X192"/>
    <mergeCell ref="R215:R216"/>
    <mergeCell ref="S215:S216"/>
    <mergeCell ref="T215:T216"/>
    <mergeCell ref="U215:U216"/>
    <mergeCell ref="V215:V216"/>
    <mergeCell ref="Y202:Y204"/>
    <mergeCell ref="Y205:Y207"/>
    <mergeCell ref="Y208:Y210"/>
    <mergeCell ref="Y211:Y213"/>
    <mergeCell ref="Y215:Y216"/>
    <mergeCell ref="W217:W219"/>
    <mergeCell ref="X217:X219"/>
    <mergeCell ref="Y217:Y219"/>
    <mergeCell ref="W215:W216"/>
    <mergeCell ref="W208:W210"/>
    <mergeCell ref="R51:R53"/>
    <mergeCell ref="S51:S53"/>
    <mergeCell ref="T51:T53"/>
    <mergeCell ref="U51:U53"/>
    <mergeCell ref="V51:V53"/>
    <mergeCell ref="W51:W53"/>
    <mergeCell ref="X51:X53"/>
    <mergeCell ref="W154:W156"/>
    <mergeCell ref="U139:U141"/>
    <mergeCell ref="V148:V150"/>
    <mergeCell ref="U128:U129"/>
    <mergeCell ref="X145:X147"/>
    <mergeCell ref="U154:U156"/>
    <mergeCell ref="V145:V147"/>
    <mergeCell ref="T148:T150"/>
    <mergeCell ref="U148:U150"/>
    <mergeCell ref="V119:V120"/>
    <mergeCell ref="W119:W120"/>
    <mergeCell ref="X119:X120"/>
    <mergeCell ref="V85:V87"/>
    <mergeCell ref="U79:U81"/>
    <mergeCell ref="T112:T114"/>
    <mergeCell ref="U112:U114"/>
    <mergeCell ref="Q49:Q50"/>
    <mergeCell ref="E35:E38"/>
    <mergeCell ref="A51:A53"/>
    <mergeCell ref="B51:B53"/>
    <mergeCell ref="C51:C53"/>
    <mergeCell ref="D51:D53"/>
    <mergeCell ref="E51:E53"/>
    <mergeCell ref="P51:P53"/>
    <mergeCell ref="Q51:Q53"/>
    <mergeCell ref="C45:C47"/>
    <mergeCell ref="C48:C50"/>
    <mergeCell ref="A39:A41"/>
    <mergeCell ref="B39:B41"/>
    <mergeCell ref="H35:H36"/>
    <mergeCell ref="W202:W204"/>
    <mergeCell ref="X202:X204"/>
    <mergeCell ref="P115:P117"/>
    <mergeCell ref="Q115:Q117"/>
    <mergeCell ref="R115:R117"/>
    <mergeCell ref="S115:S117"/>
    <mergeCell ref="T115:T117"/>
    <mergeCell ref="U115:U117"/>
    <mergeCell ref="V115:V117"/>
    <mergeCell ref="W115:W117"/>
    <mergeCell ref="X115:X117"/>
    <mergeCell ref="V172:V174"/>
    <mergeCell ref="W172:W174"/>
    <mergeCell ref="X172:X174"/>
    <mergeCell ref="P128:P129"/>
    <mergeCell ref="Q128:Q129"/>
    <mergeCell ref="W166:W168"/>
    <mergeCell ref="U166:U168"/>
    <mergeCell ref="V166:V168"/>
    <mergeCell ref="T166:T168"/>
    <mergeCell ref="W163:W165"/>
    <mergeCell ref="T160:T162"/>
    <mergeCell ref="T163:T165"/>
    <mergeCell ref="U160:U162"/>
  </mergeCells>
  <phoneticPr fontId="0" type="noConversion"/>
  <pageMargins left="0.31496062992125984" right="0.31496062992125984" top="0.42" bottom="0.15748031496062992" header="0.41" footer="0.31496062992125984"/>
  <pageSetup paperSize="9" scale="37" fitToHeight="0" orientation="landscape" r:id="rId1"/>
  <ignoredErrors>
    <ignoredError sqref="A127" twoDigitTextYear="1"/>
    <ignoredError sqref="A121" numberStoredAsText="1"/>
    <ignoredError sqref="L72:N72 K82:N82 L91:N91 G223"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2024-11-08T03:56:05Z</cp:lastPrinted>
  <dcterms:created xsi:type="dcterms:W3CDTF">2013-10-07T02:48:36Z</dcterms:created>
  <dcterms:modified xsi:type="dcterms:W3CDTF">2024-11-08T03:57:45Z</dcterms:modified>
</cp:coreProperties>
</file>