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330" tabRatio="663"/>
  </bookViews>
  <sheets>
    <sheet name="прил.2" sheetId="2" r:id="rId1"/>
    <sheet name="прил.3" sheetId="4" r:id="rId2"/>
  </sheets>
  <definedNames>
    <definedName name="_xlnm._FilterDatabase" localSheetId="0" hidden="1">прил.2!$A$17:$AB$217</definedName>
    <definedName name="_xlnm.Print_Area" localSheetId="0">прил.2!$A$1:$AD$218</definedName>
  </definedNames>
  <calcPr calcId="125725"/>
</workbook>
</file>

<file path=xl/calcChain.xml><?xml version="1.0" encoding="utf-8"?>
<calcChain xmlns="http://schemas.openxmlformats.org/spreadsheetml/2006/main">
  <c r="R159" i="2"/>
  <c r="R160"/>
  <c r="AO130" i="4"/>
  <c r="L125"/>
  <c r="AK125" s="1"/>
  <c r="N125"/>
  <c r="P125"/>
  <c r="R125"/>
  <c r="T125"/>
  <c r="Z118" l="1"/>
  <c r="V118"/>
  <c r="Z86"/>
  <c r="V86"/>
  <c r="Q96" i="2"/>
  <c r="Q95"/>
  <c r="Q159" l="1"/>
  <c r="Q160"/>
  <c r="J173"/>
  <c r="K173"/>
  <c r="L173"/>
  <c r="M173"/>
  <c r="N173"/>
  <c r="O173"/>
  <c r="P173"/>
  <c r="Q173"/>
  <c r="R173"/>
  <c r="I173"/>
  <c r="J170"/>
  <c r="K170"/>
  <c r="L170"/>
  <c r="M170"/>
  <c r="N170"/>
  <c r="O170"/>
  <c r="P170"/>
  <c r="Q170"/>
  <c r="R170"/>
  <c r="I170"/>
  <c r="R201" l="1"/>
  <c r="R202"/>
  <c r="R195"/>
  <c r="R194" s="1"/>
  <c r="Q195"/>
  <c r="Q194" s="1"/>
  <c r="P194"/>
  <c r="Q209"/>
  <c r="R209"/>
  <c r="Q204"/>
  <c r="Q201" s="1"/>
  <c r="R204"/>
  <c r="Q205"/>
  <c r="Q202" s="1"/>
  <c r="R205"/>
  <c r="Q206"/>
  <c r="R206"/>
  <c r="Q191"/>
  <c r="R191"/>
  <c r="Q188"/>
  <c r="R188"/>
  <c r="Q185"/>
  <c r="R185"/>
  <c r="Q180"/>
  <c r="R180"/>
  <c r="Q181"/>
  <c r="Q178" s="1"/>
  <c r="R181"/>
  <c r="R178" s="1"/>
  <c r="Q182"/>
  <c r="R182"/>
  <c r="Q167"/>
  <c r="R167"/>
  <c r="Q164"/>
  <c r="R164"/>
  <c r="Q156"/>
  <c r="R156"/>
  <c r="Q157"/>
  <c r="R157"/>
  <c r="Q161"/>
  <c r="R161"/>
  <c r="R146"/>
  <c r="Q146"/>
  <c r="Q143"/>
  <c r="R143"/>
  <c r="Q140"/>
  <c r="R140"/>
  <c r="Q135"/>
  <c r="R135"/>
  <c r="R132" s="1"/>
  <c r="Q136"/>
  <c r="Q133" s="1"/>
  <c r="Q151" s="1"/>
  <c r="Q149" s="1"/>
  <c r="R136"/>
  <c r="R133" s="1"/>
  <c r="R151" s="1"/>
  <c r="R149" s="1"/>
  <c r="Q137"/>
  <c r="R137"/>
  <c r="Q120"/>
  <c r="R120"/>
  <c r="Q121"/>
  <c r="Q118" s="1"/>
  <c r="R121"/>
  <c r="R118" s="1"/>
  <c r="Q122"/>
  <c r="R122"/>
  <c r="R109"/>
  <c r="Q111"/>
  <c r="Q108" s="1"/>
  <c r="R111"/>
  <c r="R108" s="1"/>
  <c r="Q112"/>
  <c r="Q109" s="1"/>
  <c r="R112"/>
  <c r="Q113"/>
  <c r="R113"/>
  <c r="Q104"/>
  <c r="R104"/>
  <c r="R177" l="1"/>
  <c r="R213" s="1"/>
  <c r="R119"/>
  <c r="R203"/>
  <c r="R200"/>
  <c r="Q200"/>
  <c r="Q203"/>
  <c r="Q214"/>
  <c r="Q177"/>
  <c r="Q176" s="1"/>
  <c r="R214"/>
  <c r="Q213"/>
  <c r="Q155"/>
  <c r="R158"/>
  <c r="R155"/>
  <c r="Q158"/>
  <c r="R179"/>
  <c r="Q179"/>
  <c r="R131"/>
  <c r="Q134"/>
  <c r="Q132"/>
  <c r="Q131" s="1"/>
  <c r="R134"/>
  <c r="Q119"/>
  <c r="R117"/>
  <c r="Q117"/>
  <c r="R107"/>
  <c r="R110"/>
  <c r="Q110"/>
  <c r="Q107"/>
  <c r="Q99"/>
  <c r="R99"/>
  <c r="R96" s="1"/>
  <c r="Q100"/>
  <c r="Q97" s="1"/>
  <c r="R100"/>
  <c r="R97" s="1"/>
  <c r="Q101"/>
  <c r="R101"/>
  <c r="R87"/>
  <c r="Q90"/>
  <c r="Q87" s="1"/>
  <c r="R90"/>
  <c r="Q91"/>
  <c r="Q88" s="1"/>
  <c r="R91"/>
  <c r="R88" s="1"/>
  <c r="Q92"/>
  <c r="R92"/>
  <c r="Q83"/>
  <c r="R83"/>
  <c r="Q81"/>
  <c r="R81"/>
  <c r="R78" s="1"/>
  <c r="Q82"/>
  <c r="Q79" s="1"/>
  <c r="R82"/>
  <c r="R79" s="1"/>
  <c r="Q74"/>
  <c r="R74"/>
  <c r="Q72"/>
  <c r="Q69" s="1"/>
  <c r="R72"/>
  <c r="R69" s="1"/>
  <c r="Q73"/>
  <c r="Q70" s="1"/>
  <c r="R73"/>
  <c r="R70" s="1"/>
  <c r="Q65"/>
  <c r="R65"/>
  <c r="Q62"/>
  <c r="R62"/>
  <c r="Q60"/>
  <c r="Q57" s="1"/>
  <c r="R60"/>
  <c r="Q61"/>
  <c r="Q58" s="1"/>
  <c r="R61"/>
  <c r="R58" s="1"/>
  <c r="R57"/>
  <c r="Q53"/>
  <c r="R53"/>
  <c r="Q80" l="1"/>
  <c r="R176"/>
  <c r="Q86"/>
  <c r="R89"/>
  <c r="Q212"/>
  <c r="R212"/>
  <c r="R116"/>
  <c r="Q116"/>
  <c r="R95"/>
  <c r="R98"/>
  <c r="Q98"/>
  <c r="Q89"/>
  <c r="R86"/>
  <c r="Q78"/>
  <c r="Q77" s="1"/>
  <c r="R77"/>
  <c r="R80"/>
  <c r="R71"/>
  <c r="R68"/>
  <c r="Q71"/>
  <c r="Q68"/>
  <c r="R59"/>
  <c r="Q59"/>
  <c r="Q56"/>
  <c r="R56"/>
  <c r="Q50"/>
  <c r="R50"/>
  <c r="Q47"/>
  <c r="R47"/>
  <c r="Q44"/>
  <c r="R44"/>
  <c r="Q40"/>
  <c r="R40"/>
  <c r="Q38"/>
  <c r="R38"/>
  <c r="R35" s="1"/>
  <c r="R126" s="1"/>
  <c r="Q39"/>
  <c r="Q36" s="1"/>
  <c r="R39"/>
  <c r="Q35"/>
  <c r="Q31"/>
  <c r="R31"/>
  <c r="Q28"/>
  <c r="R28"/>
  <c r="Q26"/>
  <c r="Q23" s="1"/>
  <c r="R26"/>
  <c r="Q27"/>
  <c r="R27"/>
  <c r="R25" s="1"/>
  <c r="R23"/>
  <c r="R216" l="1"/>
  <c r="Q126"/>
  <c r="R37"/>
  <c r="R36"/>
  <c r="Q37"/>
  <c r="Q25"/>
  <c r="R24"/>
  <c r="R22" s="1"/>
  <c r="Q24"/>
  <c r="Q22" s="1"/>
  <c r="Q34"/>
  <c r="R34" l="1"/>
  <c r="R127"/>
  <c r="Q216"/>
  <c r="Q215" s="1"/>
  <c r="Q127"/>
  <c r="Q217" s="1"/>
  <c r="Z144" i="4"/>
  <c r="V144"/>
  <c r="AC94"/>
  <c r="Z94"/>
  <c r="Y94"/>
  <c r="V94"/>
  <c r="T94"/>
  <c r="R94"/>
  <c r="P94"/>
  <c r="N94"/>
  <c r="AC90"/>
  <c r="Z90"/>
  <c r="Y90"/>
  <c r="V90"/>
  <c r="T90"/>
  <c r="R90"/>
  <c r="P90"/>
  <c r="N90"/>
  <c r="AC86"/>
  <c r="Y86"/>
  <c r="G177"/>
  <c r="G176"/>
  <c r="G173"/>
  <c r="G172"/>
  <c r="G169"/>
  <c r="E177"/>
  <c r="E176"/>
  <c r="E173"/>
  <c r="E172"/>
  <c r="E169"/>
  <c r="E168"/>
  <c r="E167"/>
  <c r="E166"/>
  <c r="G168"/>
  <c r="G167"/>
  <c r="G166"/>
  <c r="G165"/>
  <c r="E165"/>
  <c r="G162"/>
  <c r="E162"/>
  <c r="G161"/>
  <c r="E161"/>
  <c r="G160"/>
  <c r="E160"/>
  <c r="G143"/>
  <c r="G142"/>
  <c r="E143"/>
  <c r="E142"/>
  <c r="E141"/>
  <c r="G89"/>
  <c r="E89"/>
  <c r="E93"/>
  <c r="G93"/>
  <c r="V55"/>
  <c r="Y55"/>
  <c r="Z55"/>
  <c r="AC55"/>
  <c r="O205" i="2"/>
  <c r="N181"/>
  <c r="O181"/>
  <c r="P181"/>
  <c r="N180"/>
  <c r="N177" s="1"/>
  <c r="O180"/>
  <c r="O177" s="1"/>
  <c r="P180"/>
  <c r="P179" s="1"/>
  <c r="M181"/>
  <c r="M180"/>
  <c r="V191"/>
  <c r="U191"/>
  <c r="J193"/>
  <c r="J192"/>
  <c r="I193"/>
  <c r="I192"/>
  <c r="K191"/>
  <c r="L191"/>
  <c r="M191"/>
  <c r="N191"/>
  <c r="O191"/>
  <c r="P191"/>
  <c r="L160"/>
  <c r="L157" s="1"/>
  <c r="M160"/>
  <c r="M157" s="1"/>
  <c r="N160"/>
  <c r="N158" s="1"/>
  <c r="O160"/>
  <c r="O157"/>
  <c r="P160"/>
  <c r="P157" s="1"/>
  <c r="L159"/>
  <c r="L156" s="1"/>
  <c r="M159"/>
  <c r="M158" s="1"/>
  <c r="N159"/>
  <c r="N156" s="1"/>
  <c r="O159"/>
  <c r="P159"/>
  <c r="K160"/>
  <c r="K159"/>
  <c r="J163"/>
  <c r="J162"/>
  <c r="J161" s="1"/>
  <c r="J169"/>
  <c r="J168"/>
  <c r="I169"/>
  <c r="I168"/>
  <c r="K167"/>
  <c r="L167"/>
  <c r="M167"/>
  <c r="N167"/>
  <c r="O167"/>
  <c r="P167"/>
  <c r="O156"/>
  <c r="O202"/>
  <c r="L205"/>
  <c r="M205"/>
  <c r="M202" s="1"/>
  <c r="N205"/>
  <c r="P205"/>
  <c r="P202" s="1"/>
  <c r="K205"/>
  <c r="M204"/>
  <c r="N204"/>
  <c r="N203" s="1"/>
  <c r="O204"/>
  <c r="O201" s="1"/>
  <c r="P204"/>
  <c r="P203" s="1"/>
  <c r="L204"/>
  <c r="J204" s="1"/>
  <c r="K204"/>
  <c r="J211"/>
  <c r="J210"/>
  <c r="I211"/>
  <c r="I210"/>
  <c r="K209"/>
  <c r="L209"/>
  <c r="M209"/>
  <c r="N209"/>
  <c r="O209"/>
  <c r="P209"/>
  <c r="J208"/>
  <c r="J207"/>
  <c r="I208"/>
  <c r="I207"/>
  <c r="O206"/>
  <c r="P206"/>
  <c r="O197"/>
  <c r="P197"/>
  <c r="O194"/>
  <c r="O188"/>
  <c r="P188"/>
  <c r="O185"/>
  <c r="P185"/>
  <c r="O182"/>
  <c r="P182"/>
  <c r="O178"/>
  <c r="P177"/>
  <c r="P176" s="1"/>
  <c r="J166"/>
  <c r="J165"/>
  <c r="J164" s="1"/>
  <c r="I166"/>
  <c r="I165"/>
  <c r="I163"/>
  <c r="I162"/>
  <c r="O164"/>
  <c r="P164"/>
  <c r="O161"/>
  <c r="P161"/>
  <c r="J148"/>
  <c r="I148"/>
  <c r="O146"/>
  <c r="P146"/>
  <c r="J145"/>
  <c r="I145"/>
  <c r="O143"/>
  <c r="P143"/>
  <c r="J139"/>
  <c r="I139"/>
  <c r="O140"/>
  <c r="P140"/>
  <c r="O137"/>
  <c r="P137"/>
  <c r="O136"/>
  <c r="O133" s="1"/>
  <c r="O151" s="1"/>
  <c r="P136"/>
  <c r="P134" s="1"/>
  <c r="O135"/>
  <c r="P135"/>
  <c r="O38"/>
  <c r="O35" s="1"/>
  <c r="J106"/>
  <c r="I106"/>
  <c r="J105"/>
  <c r="J104" s="1"/>
  <c r="I105"/>
  <c r="I104" s="1"/>
  <c r="J102"/>
  <c r="I102"/>
  <c r="J93"/>
  <c r="J92" s="1"/>
  <c r="I93"/>
  <c r="J85"/>
  <c r="J83" s="1"/>
  <c r="I85"/>
  <c r="J84"/>
  <c r="I84"/>
  <c r="J76"/>
  <c r="J74" s="1"/>
  <c r="I76"/>
  <c r="J75"/>
  <c r="I75"/>
  <c r="J55"/>
  <c r="I55"/>
  <c r="J52"/>
  <c r="I52"/>
  <c r="J51"/>
  <c r="I51"/>
  <c r="J48"/>
  <c r="I48"/>
  <c r="J46"/>
  <c r="J45"/>
  <c r="I46"/>
  <c r="I45"/>
  <c r="I44" s="1"/>
  <c r="J42"/>
  <c r="J41"/>
  <c r="I42"/>
  <c r="I41"/>
  <c r="J30"/>
  <c r="J29"/>
  <c r="I29"/>
  <c r="K61"/>
  <c r="K59" s="1"/>
  <c r="L61"/>
  <c r="L58" s="1"/>
  <c r="M61"/>
  <c r="M58" s="1"/>
  <c r="N61"/>
  <c r="N59" s="1"/>
  <c r="O61"/>
  <c r="P61"/>
  <c r="P58" s="1"/>
  <c r="K60"/>
  <c r="L60"/>
  <c r="L57" s="1"/>
  <c r="M60"/>
  <c r="M57" s="1"/>
  <c r="M56" s="1"/>
  <c r="N60"/>
  <c r="N57" s="1"/>
  <c r="O60"/>
  <c r="O57" s="1"/>
  <c r="P60"/>
  <c r="P57" s="1"/>
  <c r="K65"/>
  <c r="L65"/>
  <c r="M65"/>
  <c r="N65"/>
  <c r="J64"/>
  <c r="J62" s="1"/>
  <c r="I64"/>
  <c r="I61"/>
  <c r="J63"/>
  <c r="I63"/>
  <c r="J67"/>
  <c r="J66"/>
  <c r="I67"/>
  <c r="I66"/>
  <c r="I65" s="1"/>
  <c r="V64"/>
  <c r="U64"/>
  <c r="V62"/>
  <c r="U62"/>
  <c r="P62"/>
  <c r="O62"/>
  <c r="N62"/>
  <c r="M62"/>
  <c r="L62"/>
  <c r="K62"/>
  <c r="J124"/>
  <c r="J121" s="1"/>
  <c r="J118" s="1"/>
  <c r="J123"/>
  <c r="J120" s="1"/>
  <c r="I124"/>
  <c r="I121"/>
  <c r="I118" s="1"/>
  <c r="I123"/>
  <c r="K122"/>
  <c r="L122"/>
  <c r="M122"/>
  <c r="N122"/>
  <c r="O122"/>
  <c r="P122"/>
  <c r="K120"/>
  <c r="K117" s="1"/>
  <c r="L120"/>
  <c r="L117" s="1"/>
  <c r="M120"/>
  <c r="M117" s="1"/>
  <c r="M116" s="1"/>
  <c r="N120"/>
  <c r="N117" s="1"/>
  <c r="O120"/>
  <c r="P120"/>
  <c r="P117" s="1"/>
  <c r="K121"/>
  <c r="L121"/>
  <c r="M121"/>
  <c r="M118"/>
  <c r="N121"/>
  <c r="N119" s="1"/>
  <c r="O121"/>
  <c r="O118"/>
  <c r="P121"/>
  <c r="P119" s="1"/>
  <c r="I114"/>
  <c r="J115"/>
  <c r="J112" s="1"/>
  <c r="J109" s="1"/>
  <c r="I115"/>
  <c r="I112" s="1"/>
  <c r="I109" s="1"/>
  <c r="K113"/>
  <c r="L113"/>
  <c r="M113"/>
  <c r="N113"/>
  <c r="O113"/>
  <c r="P113"/>
  <c r="J114"/>
  <c r="K111"/>
  <c r="K108" s="1"/>
  <c r="L111"/>
  <c r="L110" s="1"/>
  <c r="M111"/>
  <c r="M108" s="1"/>
  <c r="N111"/>
  <c r="N108" s="1"/>
  <c r="N107" s="1"/>
  <c r="O111"/>
  <c r="O108" s="1"/>
  <c r="P111"/>
  <c r="P108" s="1"/>
  <c r="P107" s="1"/>
  <c r="K112"/>
  <c r="K109" s="1"/>
  <c r="L112"/>
  <c r="L109" s="1"/>
  <c r="M112"/>
  <c r="M109" s="1"/>
  <c r="N112"/>
  <c r="N109" s="1"/>
  <c r="O112"/>
  <c r="O109" s="1"/>
  <c r="P112"/>
  <c r="P109"/>
  <c r="O104"/>
  <c r="P104"/>
  <c r="O101"/>
  <c r="P101"/>
  <c r="O100"/>
  <c r="O97" s="1"/>
  <c r="P100"/>
  <c r="P97" s="1"/>
  <c r="O99"/>
  <c r="O96" s="1"/>
  <c r="P99"/>
  <c r="E24" i="4"/>
  <c r="G24"/>
  <c r="N24"/>
  <c r="P24"/>
  <c r="R24"/>
  <c r="AG24" s="1"/>
  <c r="T24"/>
  <c r="E25"/>
  <c r="G25"/>
  <c r="N25"/>
  <c r="P25"/>
  <c r="R25"/>
  <c r="T25"/>
  <c r="E26"/>
  <c r="G26"/>
  <c r="N26"/>
  <c r="P26"/>
  <c r="R26"/>
  <c r="T26"/>
  <c r="E27"/>
  <c r="G27"/>
  <c r="N27"/>
  <c r="P27"/>
  <c r="R27"/>
  <c r="T27"/>
  <c r="V28"/>
  <c r="Y28"/>
  <c r="Z28"/>
  <c r="AC28"/>
  <c r="E35"/>
  <c r="G35"/>
  <c r="N35"/>
  <c r="P35"/>
  <c r="R35"/>
  <c r="T35"/>
  <c r="E36"/>
  <c r="G36"/>
  <c r="L36"/>
  <c r="N36"/>
  <c r="P36"/>
  <c r="R36"/>
  <c r="T36"/>
  <c r="E37"/>
  <c r="G37"/>
  <c r="N37"/>
  <c r="P37"/>
  <c r="R37"/>
  <c r="T37"/>
  <c r="E38"/>
  <c r="G38"/>
  <c r="N38"/>
  <c r="P38"/>
  <c r="R38"/>
  <c r="T38"/>
  <c r="E39"/>
  <c r="G39"/>
  <c r="N39"/>
  <c r="P39"/>
  <c r="R39"/>
  <c r="T39"/>
  <c r="E40"/>
  <c r="G40"/>
  <c r="N40"/>
  <c r="P40"/>
  <c r="R40"/>
  <c r="T40"/>
  <c r="G41"/>
  <c r="N41"/>
  <c r="P41"/>
  <c r="R41"/>
  <c r="T41"/>
  <c r="E42"/>
  <c r="G42"/>
  <c r="N42"/>
  <c r="P42"/>
  <c r="R42"/>
  <c r="T42"/>
  <c r="E43"/>
  <c r="G43"/>
  <c r="N43"/>
  <c r="P43"/>
  <c r="R43"/>
  <c r="T43"/>
  <c r="V44"/>
  <c r="Y44"/>
  <c r="Z44"/>
  <c r="AC44"/>
  <c r="E51"/>
  <c r="G51"/>
  <c r="N51"/>
  <c r="P51"/>
  <c r="R51"/>
  <c r="T51"/>
  <c r="T55" s="1"/>
  <c r="E52"/>
  <c r="G52"/>
  <c r="N52"/>
  <c r="P52"/>
  <c r="R52"/>
  <c r="T52"/>
  <c r="E53"/>
  <c r="G53"/>
  <c r="L53" s="1"/>
  <c r="N53"/>
  <c r="P53"/>
  <c r="R53"/>
  <c r="T53"/>
  <c r="G62"/>
  <c r="N62"/>
  <c r="P62"/>
  <c r="R62"/>
  <c r="T62"/>
  <c r="G63"/>
  <c r="L63" s="1"/>
  <c r="N63"/>
  <c r="P63"/>
  <c r="R63"/>
  <c r="T63"/>
  <c r="T64" s="1"/>
  <c r="R64"/>
  <c r="V64"/>
  <c r="Y64"/>
  <c r="Z64"/>
  <c r="AC64"/>
  <c r="N71"/>
  <c r="N72" s="1"/>
  <c r="P71"/>
  <c r="P72" s="1"/>
  <c r="R71"/>
  <c r="T71"/>
  <c r="T72" s="1"/>
  <c r="V72"/>
  <c r="Y72"/>
  <c r="Z72"/>
  <c r="AC72"/>
  <c r="E79"/>
  <c r="G79"/>
  <c r="N79"/>
  <c r="P79"/>
  <c r="R79"/>
  <c r="R80" s="1"/>
  <c r="T79"/>
  <c r="T80" s="1"/>
  <c r="N80"/>
  <c r="P80"/>
  <c r="V80"/>
  <c r="Y80"/>
  <c r="Z80"/>
  <c r="AC80"/>
  <c r="E84"/>
  <c r="G84"/>
  <c r="N84"/>
  <c r="P84"/>
  <c r="R84"/>
  <c r="T84"/>
  <c r="E85"/>
  <c r="G85"/>
  <c r="N85"/>
  <c r="N86" s="1"/>
  <c r="P85"/>
  <c r="R85"/>
  <c r="T85"/>
  <c r="E103"/>
  <c r="G103"/>
  <c r="N103"/>
  <c r="P103"/>
  <c r="P106" s="1"/>
  <c r="R103"/>
  <c r="T103"/>
  <c r="T106" s="1"/>
  <c r="E104"/>
  <c r="G104"/>
  <c r="N104"/>
  <c r="P104"/>
  <c r="R104"/>
  <c r="T104"/>
  <c r="E105"/>
  <c r="G105"/>
  <c r="N105"/>
  <c r="P105"/>
  <c r="R105"/>
  <c r="T105"/>
  <c r="V106"/>
  <c r="Y106"/>
  <c r="Z106"/>
  <c r="AC106"/>
  <c r="E108"/>
  <c r="G108"/>
  <c r="N108"/>
  <c r="P108"/>
  <c r="R108"/>
  <c r="T108"/>
  <c r="V109"/>
  <c r="Z109"/>
  <c r="E115"/>
  <c r="G115"/>
  <c r="N115"/>
  <c r="P115"/>
  <c r="R115"/>
  <c r="T115"/>
  <c r="N116"/>
  <c r="P116"/>
  <c r="P118" s="1"/>
  <c r="R116"/>
  <c r="T116"/>
  <c r="T118"/>
  <c r="Y118"/>
  <c r="AC118"/>
  <c r="T126"/>
  <c r="V126"/>
  <c r="Y126"/>
  <c r="Z126"/>
  <c r="AC126"/>
  <c r="E133"/>
  <c r="G133"/>
  <c r="N133"/>
  <c r="N134" s="1"/>
  <c r="P133"/>
  <c r="P134" s="1"/>
  <c r="R133"/>
  <c r="R134" s="1"/>
  <c r="T133"/>
  <c r="T134" s="1"/>
  <c r="V134"/>
  <c r="Y134"/>
  <c r="Z134"/>
  <c r="AC134"/>
  <c r="G141"/>
  <c r="N141"/>
  <c r="N144"/>
  <c r="P141"/>
  <c r="P144" s="1"/>
  <c r="R141"/>
  <c r="T141"/>
  <c r="T144" s="1"/>
  <c r="Y144"/>
  <c r="AC144"/>
  <c r="L173"/>
  <c r="K26" i="2"/>
  <c r="K23" s="1"/>
  <c r="L26"/>
  <c r="L23" s="1"/>
  <c r="M26"/>
  <c r="M23" s="1"/>
  <c r="N26"/>
  <c r="N23" s="1"/>
  <c r="O26"/>
  <c r="P26"/>
  <c r="P23" s="1"/>
  <c r="K27"/>
  <c r="K24" s="1"/>
  <c r="K22" s="1"/>
  <c r="L27"/>
  <c r="L24" s="1"/>
  <c r="M27"/>
  <c r="M24" s="1"/>
  <c r="N27"/>
  <c r="N24" s="1"/>
  <c r="O27"/>
  <c r="O24" s="1"/>
  <c r="P27"/>
  <c r="P24" s="1"/>
  <c r="K28"/>
  <c r="L28"/>
  <c r="M28"/>
  <c r="N28"/>
  <c r="O28"/>
  <c r="P28"/>
  <c r="U28"/>
  <c r="V28"/>
  <c r="V29"/>
  <c r="I30"/>
  <c r="I27" s="1"/>
  <c r="I24" s="1"/>
  <c r="V30"/>
  <c r="K31"/>
  <c r="L31"/>
  <c r="M31"/>
  <c r="N31"/>
  <c r="O31"/>
  <c r="P31"/>
  <c r="V31"/>
  <c r="I32"/>
  <c r="J32"/>
  <c r="I33"/>
  <c r="J33"/>
  <c r="K38"/>
  <c r="K35" s="1"/>
  <c r="L38"/>
  <c r="L35" s="1"/>
  <c r="M38"/>
  <c r="M35" s="1"/>
  <c r="N38"/>
  <c r="N35" s="1"/>
  <c r="P38"/>
  <c r="P35" s="1"/>
  <c r="K39"/>
  <c r="L39"/>
  <c r="L36" s="1"/>
  <c r="M39"/>
  <c r="M36" s="1"/>
  <c r="N39"/>
  <c r="N36" s="1"/>
  <c r="O39"/>
  <c r="O36" s="1"/>
  <c r="P39"/>
  <c r="P36" s="1"/>
  <c r="K40"/>
  <c r="L40"/>
  <c r="M40"/>
  <c r="N40"/>
  <c r="O40"/>
  <c r="P40"/>
  <c r="U40"/>
  <c r="V40"/>
  <c r="U41"/>
  <c r="V41"/>
  <c r="U42"/>
  <c r="V42"/>
  <c r="I43"/>
  <c r="J43"/>
  <c r="K44"/>
  <c r="L44"/>
  <c r="M44"/>
  <c r="N44"/>
  <c r="O44"/>
  <c r="P44"/>
  <c r="U44"/>
  <c r="V44"/>
  <c r="U45"/>
  <c r="V45"/>
  <c r="K47"/>
  <c r="L47"/>
  <c r="M47"/>
  <c r="N47"/>
  <c r="O47"/>
  <c r="P47"/>
  <c r="U47"/>
  <c r="V47"/>
  <c r="I49"/>
  <c r="J49"/>
  <c r="J47" s="1"/>
  <c r="K50"/>
  <c r="L50"/>
  <c r="M50"/>
  <c r="N50"/>
  <c r="O50"/>
  <c r="P50"/>
  <c r="U50"/>
  <c r="V50"/>
  <c r="K53"/>
  <c r="L53"/>
  <c r="M53"/>
  <c r="N53"/>
  <c r="O53"/>
  <c r="P53"/>
  <c r="U53"/>
  <c r="V53"/>
  <c r="I54"/>
  <c r="J54"/>
  <c r="J53" s="1"/>
  <c r="K58"/>
  <c r="O65"/>
  <c r="P65"/>
  <c r="K72"/>
  <c r="K69" s="1"/>
  <c r="L72"/>
  <c r="L69" s="1"/>
  <c r="M72"/>
  <c r="M69" s="1"/>
  <c r="N72"/>
  <c r="O72"/>
  <c r="P72"/>
  <c r="P69" s="1"/>
  <c r="K73"/>
  <c r="L73"/>
  <c r="L70" s="1"/>
  <c r="M73"/>
  <c r="N73"/>
  <c r="N70" s="1"/>
  <c r="O73"/>
  <c r="O70" s="1"/>
  <c r="P73"/>
  <c r="P70" s="1"/>
  <c r="K74"/>
  <c r="L74"/>
  <c r="M74"/>
  <c r="N74"/>
  <c r="O74"/>
  <c r="P74"/>
  <c r="K81"/>
  <c r="K78" s="1"/>
  <c r="L81"/>
  <c r="L78"/>
  <c r="M81"/>
  <c r="M78" s="1"/>
  <c r="M77" s="1"/>
  <c r="N81"/>
  <c r="N78" s="1"/>
  <c r="N77" s="1"/>
  <c r="O81"/>
  <c r="O78" s="1"/>
  <c r="P81"/>
  <c r="P78" s="1"/>
  <c r="K82"/>
  <c r="K79" s="1"/>
  <c r="L82"/>
  <c r="L80" s="1"/>
  <c r="M82"/>
  <c r="M79" s="1"/>
  <c r="N82"/>
  <c r="N79" s="1"/>
  <c r="O82"/>
  <c r="O79" s="1"/>
  <c r="P82"/>
  <c r="P79" s="1"/>
  <c r="K83"/>
  <c r="L83"/>
  <c r="M83"/>
  <c r="N83"/>
  <c r="O83"/>
  <c r="P83"/>
  <c r="K90"/>
  <c r="L90"/>
  <c r="M90"/>
  <c r="M87"/>
  <c r="N90"/>
  <c r="N87" s="1"/>
  <c r="O90"/>
  <c r="O87" s="1"/>
  <c r="P90"/>
  <c r="P87" s="1"/>
  <c r="K91"/>
  <c r="K89" s="1"/>
  <c r="L91"/>
  <c r="L88" s="1"/>
  <c r="M91"/>
  <c r="M88" s="1"/>
  <c r="N91"/>
  <c r="N88" s="1"/>
  <c r="O91"/>
  <c r="O89" s="1"/>
  <c r="O88"/>
  <c r="P91"/>
  <c r="P88" s="1"/>
  <c r="K92"/>
  <c r="L92"/>
  <c r="M92"/>
  <c r="N92"/>
  <c r="O92"/>
  <c r="P92"/>
  <c r="U92"/>
  <c r="V92"/>
  <c r="I94"/>
  <c r="J94"/>
  <c r="K99"/>
  <c r="K96" s="1"/>
  <c r="L99"/>
  <c r="L96" s="1"/>
  <c r="M99"/>
  <c r="N99"/>
  <c r="N96" s="1"/>
  <c r="K100"/>
  <c r="L100"/>
  <c r="L97" s="1"/>
  <c r="L95" s="1"/>
  <c r="M100"/>
  <c r="M97" s="1"/>
  <c r="N100"/>
  <c r="N97" s="1"/>
  <c r="K101"/>
  <c r="L101"/>
  <c r="M101"/>
  <c r="N101"/>
  <c r="I103"/>
  <c r="J103"/>
  <c r="K104"/>
  <c r="L104"/>
  <c r="M104"/>
  <c r="N104"/>
  <c r="K135"/>
  <c r="K132" s="1"/>
  <c r="K150" s="1"/>
  <c r="L135"/>
  <c r="L132" s="1"/>
  <c r="L150" s="1"/>
  <c r="M135"/>
  <c r="M132" s="1"/>
  <c r="M150" s="1"/>
  <c r="N135"/>
  <c r="N132" s="1"/>
  <c r="N150" s="1"/>
  <c r="K136"/>
  <c r="K133" s="1"/>
  <c r="K151" s="1"/>
  <c r="L136"/>
  <c r="M136"/>
  <c r="N136"/>
  <c r="K137"/>
  <c r="L137"/>
  <c r="N137"/>
  <c r="I138"/>
  <c r="J138"/>
  <c r="J137" s="1"/>
  <c r="K140"/>
  <c r="L140"/>
  <c r="N140"/>
  <c r="I141"/>
  <c r="J141"/>
  <c r="I142"/>
  <c r="J142"/>
  <c r="K143"/>
  <c r="L143"/>
  <c r="N143"/>
  <c r="I144"/>
  <c r="I143" s="1"/>
  <c r="J144"/>
  <c r="K146"/>
  <c r="L146"/>
  <c r="N146"/>
  <c r="I147"/>
  <c r="J147"/>
  <c r="K156"/>
  <c r="K161"/>
  <c r="L161"/>
  <c r="M161"/>
  <c r="N161"/>
  <c r="U161"/>
  <c r="V161"/>
  <c r="K164"/>
  <c r="L164"/>
  <c r="M164"/>
  <c r="N164"/>
  <c r="U164"/>
  <c r="V164"/>
  <c r="K180"/>
  <c r="K177" s="1"/>
  <c r="L180"/>
  <c r="L179" s="1"/>
  <c r="K181"/>
  <c r="L181"/>
  <c r="K182"/>
  <c r="L182"/>
  <c r="M182"/>
  <c r="N182"/>
  <c r="U182"/>
  <c r="V182"/>
  <c r="I183"/>
  <c r="J183"/>
  <c r="I184"/>
  <c r="I182" s="1"/>
  <c r="J184"/>
  <c r="K185"/>
  <c r="L185"/>
  <c r="M185"/>
  <c r="N185"/>
  <c r="I186"/>
  <c r="J186"/>
  <c r="J185" s="1"/>
  <c r="I187"/>
  <c r="I185" s="1"/>
  <c r="J187"/>
  <c r="K188"/>
  <c r="L188"/>
  <c r="M188"/>
  <c r="N188"/>
  <c r="U188"/>
  <c r="V188"/>
  <c r="I189"/>
  <c r="I188" s="1"/>
  <c r="J189"/>
  <c r="I190"/>
  <c r="J190"/>
  <c r="N194"/>
  <c r="K195"/>
  <c r="K194" s="1"/>
  <c r="I194" s="1"/>
  <c r="L195"/>
  <c r="J195" s="1"/>
  <c r="M195"/>
  <c r="M177" s="1"/>
  <c r="K196"/>
  <c r="L196"/>
  <c r="M196"/>
  <c r="K197"/>
  <c r="L197"/>
  <c r="M197"/>
  <c r="N197"/>
  <c r="I198"/>
  <c r="J198"/>
  <c r="I199"/>
  <c r="J199"/>
  <c r="K201"/>
  <c r="L201"/>
  <c r="N202"/>
  <c r="K206"/>
  <c r="L206"/>
  <c r="M206"/>
  <c r="N206"/>
  <c r="I209"/>
  <c r="P178"/>
  <c r="O179"/>
  <c r="P132"/>
  <c r="P150" s="1"/>
  <c r="I26"/>
  <c r="I23" s="1"/>
  <c r="I111"/>
  <c r="I108" s="1"/>
  <c r="I107" s="1"/>
  <c r="I137"/>
  <c r="I204"/>
  <c r="J140"/>
  <c r="K57"/>
  <c r="J206"/>
  <c r="M194"/>
  <c r="J146"/>
  <c r="I92"/>
  <c r="P25"/>
  <c r="I31"/>
  <c r="I120"/>
  <c r="I119" s="1"/>
  <c r="L118"/>
  <c r="N118"/>
  <c r="L37"/>
  <c r="L87"/>
  <c r="P110"/>
  <c r="O107"/>
  <c r="L194"/>
  <c r="J194" s="1"/>
  <c r="J196"/>
  <c r="I205"/>
  <c r="M201"/>
  <c r="M156"/>
  <c r="M133"/>
  <c r="M151" s="1"/>
  <c r="K77"/>
  <c r="L202"/>
  <c r="N201"/>
  <c r="L178"/>
  <c r="P56"/>
  <c r="K25"/>
  <c r="L51" i="4"/>
  <c r="L133" l="1"/>
  <c r="AK133" s="1"/>
  <c r="AO138" s="1"/>
  <c r="L79"/>
  <c r="AK79" s="1"/>
  <c r="AO81" s="1"/>
  <c r="L62"/>
  <c r="L43"/>
  <c r="AG41"/>
  <c r="L35"/>
  <c r="L24"/>
  <c r="L162"/>
  <c r="L166"/>
  <c r="L115"/>
  <c r="L108"/>
  <c r="AG105"/>
  <c r="L103"/>
  <c r="P44"/>
  <c r="AG35"/>
  <c r="L172"/>
  <c r="AG141"/>
  <c r="L105"/>
  <c r="AK105" s="1"/>
  <c r="T86"/>
  <c r="L27"/>
  <c r="L160"/>
  <c r="L167"/>
  <c r="L177"/>
  <c r="L141"/>
  <c r="L104"/>
  <c r="L85"/>
  <c r="AG79"/>
  <c r="L84"/>
  <c r="AK84" s="1"/>
  <c r="L71"/>
  <c r="AG62"/>
  <c r="N55"/>
  <c r="L161"/>
  <c r="L174"/>
  <c r="P28"/>
  <c r="T44"/>
  <c r="L26"/>
  <c r="L168"/>
  <c r="L176"/>
  <c r="P86"/>
  <c r="P64"/>
  <c r="L39"/>
  <c r="L25"/>
  <c r="R118"/>
  <c r="N118"/>
  <c r="L38"/>
  <c r="AG108"/>
  <c r="N64"/>
  <c r="AG115"/>
  <c r="R144"/>
  <c r="R55"/>
  <c r="AG27"/>
  <c r="L165"/>
  <c r="L41"/>
  <c r="R126"/>
  <c r="L37"/>
  <c r="AK35" s="1"/>
  <c r="N126"/>
  <c r="AG85"/>
  <c r="P126"/>
  <c r="T28"/>
  <c r="AG116"/>
  <c r="AK116" s="1"/>
  <c r="L40"/>
  <c r="L169"/>
  <c r="AG103"/>
  <c r="AK103" s="1"/>
  <c r="R86"/>
  <c r="AG71"/>
  <c r="L177" i="2"/>
  <c r="J177" s="1"/>
  <c r="I196"/>
  <c r="O110"/>
  <c r="P118"/>
  <c r="P116" s="1"/>
  <c r="N58"/>
  <c r="N127" s="1"/>
  <c r="I122"/>
  <c r="I180"/>
  <c r="I60"/>
  <c r="I59" s="1"/>
  <c r="I83"/>
  <c r="L108"/>
  <c r="L107" s="1"/>
  <c r="K107"/>
  <c r="L116"/>
  <c r="I47"/>
  <c r="P59"/>
  <c r="L119"/>
  <c r="K56"/>
  <c r="J197"/>
  <c r="J182"/>
  <c r="N157"/>
  <c r="N134"/>
  <c r="L34"/>
  <c r="J113"/>
  <c r="O176"/>
  <c r="J28"/>
  <c r="J50"/>
  <c r="J122"/>
  <c r="J61"/>
  <c r="K203"/>
  <c r="M203"/>
  <c r="I195"/>
  <c r="K98"/>
  <c r="M119"/>
  <c r="O203"/>
  <c r="I197"/>
  <c r="I146"/>
  <c r="N71"/>
  <c r="I40"/>
  <c r="P214"/>
  <c r="I191"/>
  <c r="J188"/>
  <c r="O214"/>
  <c r="J181"/>
  <c r="L86"/>
  <c r="P68"/>
  <c r="I62"/>
  <c r="I206"/>
  <c r="J209"/>
  <c r="L203"/>
  <c r="J167"/>
  <c r="O158"/>
  <c r="J191"/>
  <c r="Q125"/>
  <c r="N95"/>
  <c r="K88"/>
  <c r="R217"/>
  <c r="R215" s="1"/>
  <c r="R125"/>
  <c r="AG51" i="4"/>
  <c r="AG43"/>
  <c r="AK43" s="1"/>
  <c r="AK41"/>
  <c r="N44"/>
  <c r="AG39"/>
  <c r="I150" i="2"/>
  <c r="M134"/>
  <c r="P34"/>
  <c r="M213"/>
  <c r="M86"/>
  <c r="I136"/>
  <c r="I133" s="1"/>
  <c r="O86"/>
  <c r="L68"/>
  <c r="L98"/>
  <c r="J98" s="1"/>
  <c r="N98"/>
  <c r="J72"/>
  <c r="J69" s="1"/>
  <c r="P86"/>
  <c r="P71"/>
  <c r="J81"/>
  <c r="J78" s="1"/>
  <c r="M71"/>
  <c r="L155"/>
  <c r="M89"/>
  <c r="N22"/>
  <c r="I160"/>
  <c r="I157" s="1"/>
  <c r="N89"/>
  <c r="J58"/>
  <c r="J100"/>
  <c r="J97" s="1"/>
  <c r="N86"/>
  <c r="M80"/>
  <c r="N155"/>
  <c r="K80"/>
  <c r="O77"/>
  <c r="N69"/>
  <c r="N68" s="1"/>
  <c r="P98"/>
  <c r="I159"/>
  <c r="I156" s="1"/>
  <c r="M25"/>
  <c r="L25"/>
  <c r="I35"/>
  <c r="O37"/>
  <c r="I22"/>
  <c r="K37"/>
  <c r="J38"/>
  <c r="I38"/>
  <c r="J36"/>
  <c r="I25"/>
  <c r="L200"/>
  <c r="L214"/>
  <c r="O34"/>
  <c r="O200"/>
  <c r="O213"/>
  <c r="O212" s="1"/>
  <c r="I203"/>
  <c r="I177"/>
  <c r="I57"/>
  <c r="P89"/>
  <c r="O80"/>
  <c r="K202"/>
  <c r="I110"/>
  <c r="I113"/>
  <c r="M59"/>
  <c r="P96"/>
  <c r="P126" s="1"/>
  <c r="J90"/>
  <c r="J87" s="1"/>
  <c r="N178"/>
  <c r="N214" s="1"/>
  <c r="L56"/>
  <c r="J202"/>
  <c r="J39"/>
  <c r="J37" s="1"/>
  <c r="I117"/>
  <c r="I116" s="1"/>
  <c r="L71"/>
  <c r="J71" s="1"/>
  <c r="I151"/>
  <c r="I149" s="1"/>
  <c r="M110"/>
  <c r="K110"/>
  <c r="N116"/>
  <c r="J99"/>
  <c r="J96" s="1"/>
  <c r="J95" s="1"/>
  <c r="I72"/>
  <c r="I69" s="1"/>
  <c r="J73"/>
  <c r="J70" s="1"/>
  <c r="J68" s="1"/>
  <c r="P133"/>
  <c r="P151" s="1"/>
  <c r="P149" s="1"/>
  <c r="J135"/>
  <c r="J132" s="1"/>
  <c r="I140"/>
  <c r="M149"/>
  <c r="P127"/>
  <c r="P217" s="1"/>
  <c r="M34"/>
  <c r="M22"/>
  <c r="L22"/>
  <c r="I164"/>
  <c r="J205"/>
  <c r="J203" s="1"/>
  <c r="O155"/>
  <c r="I167"/>
  <c r="M155"/>
  <c r="I82"/>
  <c r="I79" s="1"/>
  <c r="I81"/>
  <c r="I78" s="1"/>
  <c r="K213"/>
  <c r="I213" s="1"/>
  <c r="I161"/>
  <c r="P37"/>
  <c r="N80"/>
  <c r="J80" s="1"/>
  <c r="I91"/>
  <c r="I88" s="1"/>
  <c r="N37"/>
  <c r="K134"/>
  <c r="I134" s="1"/>
  <c r="N133"/>
  <c r="N151" s="1"/>
  <c r="N149" s="1"/>
  <c r="N200"/>
  <c r="I201"/>
  <c r="K157"/>
  <c r="K155" s="1"/>
  <c r="M179"/>
  <c r="J111"/>
  <c r="N110"/>
  <c r="L89"/>
  <c r="J89" s="1"/>
  <c r="I28"/>
  <c r="J91"/>
  <c r="J88" s="1"/>
  <c r="K158"/>
  <c r="I158" s="1"/>
  <c r="J101"/>
  <c r="J26"/>
  <c r="J23" s="1"/>
  <c r="J40"/>
  <c r="J44"/>
  <c r="I50"/>
  <c r="I53"/>
  <c r="I74"/>
  <c r="J143"/>
  <c r="L126"/>
  <c r="N25"/>
  <c r="I39"/>
  <c r="P22"/>
  <c r="M37"/>
  <c r="J35"/>
  <c r="J150"/>
  <c r="L133"/>
  <c r="J136"/>
  <c r="J133" s="1"/>
  <c r="J131" s="1"/>
  <c r="M96"/>
  <c r="I99"/>
  <c r="M107"/>
  <c r="P158"/>
  <c r="P156"/>
  <c r="P155" s="1"/>
  <c r="K149"/>
  <c r="M131"/>
  <c r="M70"/>
  <c r="O98"/>
  <c r="L59"/>
  <c r="J57"/>
  <c r="J180"/>
  <c r="I181"/>
  <c r="K179"/>
  <c r="I179" s="1"/>
  <c r="K87"/>
  <c r="I90"/>
  <c r="P80"/>
  <c r="J27"/>
  <c r="J31"/>
  <c r="O23"/>
  <c r="O22" s="1"/>
  <c r="O25"/>
  <c r="AG104" i="4"/>
  <c r="AK104" s="1"/>
  <c r="N28"/>
  <c r="O117" i="2"/>
  <c r="O116" s="1"/>
  <c r="O119"/>
  <c r="J117"/>
  <c r="J116" s="1"/>
  <c r="J119"/>
  <c r="N56"/>
  <c r="M178"/>
  <c r="M176" s="1"/>
  <c r="M200"/>
  <c r="N213"/>
  <c r="M98"/>
  <c r="N34"/>
  <c r="K71"/>
  <c r="P77"/>
  <c r="L134"/>
  <c r="J134" s="1"/>
  <c r="N179"/>
  <c r="J179" s="1"/>
  <c r="K178"/>
  <c r="K36"/>
  <c r="K97"/>
  <c r="I100"/>
  <c r="I97" s="1"/>
  <c r="L79"/>
  <c r="L77" s="1"/>
  <c r="J82"/>
  <c r="J79" s="1"/>
  <c r="J77" s="1"/>
  <c r="O69"/>
  <c r="O68" s="1"/>
  <c r="O71"/>
  <c r="L42" i="4"/>
  <c r="K118" i="2"/>
  <c r="K116" s="1"/>
  <c r="K119"/>
  <c r="I101"/>
  <c r="I135"/>
  <c r="I132" s="1"/>
  <c r="O134"/>
  <c r="O132"/>
  <c r="O95"/>
  <c r="K131"/>
  <c r="K70"/>
  <c r="K68" s="1"/>
  <c r="I73"/>
  <c r="L52" i="4"/>
  <c r="P55"/>
  <c r="AG42"/>
  <c r="R44"/>
  <c r="J60" i="2"/>
  <c r="J59" s="1"/>
  <c r="J65"/>
  <c r="O58"/>
  <c r="O56" s="1"/>
  <c r="O59"/>
  <c r="J159"/>
  <c r="J156" s="1"/>
  <c r="J160"/>
  <c r="J157" s="1"/>
  <c r="L158"/>
  <c r="J158" s="1"/>
  <c r="P201"/>
  <c r="R72" i="4"/>
  <c r="R28"/>
  <c r="AK27" l="1"/>
  <c r="AK108"/>
  <c r="L178"/>
  <c r="AK51"/>
  <c r="AO59" s="1"/>
  <c r="AK115"/>
  <c r="AK24"/>
  <c r="AO32" s="1"/>
  <c r="AK62"/>
  <c r="AO68" s="1"/>
  <c r="AK85"/>
  <c r="AO98" s="1"/>
  <c r="AK141"/>
  <c r="AO148" s="1"/>
  <c r="L170"/>
  <c r="AK71"/>
  <c r="AO76" s="1"/>
  <c r="L163"/>
  <c r="AO122"/>
  <c r="AK39"/>
  <c r="AO110"/>
  <c r="AO111" s="1"/>
  <c r="N126" i="2"/>
  <c r="N216" s="1"/>
  <c r="N176"/>
  <c r="M214"/>
  <c r="J178"/>
  <c r="J176" s="1"/>
  <c r="I80"/>
  <c r="L213"/>
  <c r="L216" s="1"/>
  <c r="L176"/>
  <c r="I155"/>
  <c r="J56"/>
  <c r="I131"/>
  <c r="I77"/>
  <c r="P95"/>
  <c r="N125"/>
  <c r="I37"/>
  <c r="P125"/>
  <c r="N217"/>
  <c r="J34"/>
  <c r="O126"/>
  <c r="P131"/>
  <c r="J86"/>
  <c r="J214"/>
  <c r="L212"/>
  <c r="J108"/>
  <c r="J107" s="1"/>
  <c r="J110"/>
  <c r="I202"/>
  <c r="I200" s="1"/>
  <c r="K200"/>
  <c r="N131"/>
  <c r="O131"/>
  <c r="O150"/>
  <c r="K34"/>
  <c r="I36"/>
  <c r="I34" s="1"/>
  <c r="I70"/>
  <c r="I68" s="1"/>
  <c r="I71"/>
  <c r="L127"/>
  <c r="J213"/>
  <c r="N212"/>
  <c r="I89"/>
  <c r="I87"/>
  <c r="I86" s="1"/>
  <c r="M68"/>
  <c r="M127"/>
  <c r="M217" s="1"/>
  <c r="L151"/>
  <c r="L131"/>
  <c r="O127"/>
  <c r="O217" s="1"/>
  <c r="I58"/>
  <c r="I56" s="1"/>
  <c r="J24"/>
  <c r="J22" s="1"/>
  <c r="J25"/>
  <c r="M95"/>
  <c r="M126"/>
  <c r="I178"/>
  <c r="I176" s="1"/>
  <c r="K176"/>
  <c r="K214"/>
  <c r="J155"/>
  <c r="P200"/>
  <c r="P213"/>
  <c r="J201"/>
  <c r="J200" s="1"/>
  <c r="M212"/>
  <c r="AK42" i="4"/>
  <c r="K95" i="2"/>
  <c r="K127"/>
  <c r="K126"/>
  <c r="K86"/>
  <c r="I96"/>
  <c r="I95" s="1"/>
  <c r="I98"/>
  <c r="J126"/>
  <c r="L179" i="4" l="1"/>
  <c r="AO149"/>
  <c r="AO48"/>
  <c r="AO99" s="1"/>
  <c r="I127" i="2"/>
  <c r="N215"/>
  <c r="J212"/>
  <c r="M125"/>
  <c r="M216"/>
  <c r="M215" s="1"/>
  <c r="I214"/>
  <c r="I212" s="1"/>
  <c r="K212"/>
  <c r="K217"/>
  <c r="I217" s="1"/>
  <c r="L149"/>
  <c r="J151"/>
  <c r="J149" s="1"/>
  <c r="L217"/>
  <c r="J217" s="1"/>
  <c r="P216"/>
  <c r="P215" s="1"/>
  <c r="P212"/>
  <c r="J127"/>
  <c r="J125" s="1"/>
  <c r="L125"/>
  <c r="O149"/>
  <c r="O216"/>
  <c r="O215" s="1"/>
  <c r="K125"/>
  <c r="I126"/>
  <c r="K216"/>
  <c r="I216" s="1"/>
  <c r="O125"/>
  <c r="AO150" i="4" l="1"/>
  <c r="I215" i="2"/>
  <c r="I125"/>
  <c r="J216"/>
  <c r="J215" s="1"/>
  <c r="L215"/>
  <c r="K215"/>
  <c r="R106" i="4"/>
  <c r="N106"/>
</calcChain>
</file>

<file path=xl/sharedStrings.xml><?xml version="1.0" encoding="utf-8"?>
<sst xmlns="http://schemas.openxmlformats.org/spreadsheetml/2006/main" count="1466" uniqueCount="344">
  <si>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</si>
  <si>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</si>
  <si>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</si>
  <si>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</si>
  <si>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</si>
  <si>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ОТЧЕТ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</si>
  <si>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</si>
  <si>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</si>
  <si>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</si>
  <si>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</si>
  <si>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</si>
  <si>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Объем (рублей) &lt;2&gt;</t>
  </si>
  <si>
    <t>Наименование</t>
  </si>
  <si>
    <t>Значение</t>
  </si>
  <si>
    <t>всего</t>
  </si>
  <si>
    <t>всего &lt;6&gt;</t>
  </si>
  <si>
    <t>Целевая статья расходов</t>
  </si>
  <si>
    <t>план</t>
  </si>
  <si>
    <t>факт</t>
  </si>
  <si>
    <t>Всего, из них расходы за счет:</t>
  </si>
  <si>
    <t>x</t>
  </si>
  <si>
    <t>1.1</t>
  </si>
  <si>
    <t>1.1.1</t>
  </si>
  <si>
    <t>1.1.2</t>
  </si>
  <si>
    <t>Наименование ведомственной целевой программы (далее - ВЦП)/основного мероприятия (далее - ОМ)</t>
  </si>
  <si>
    <t>Объем финансирования мероприятия, рублей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</si>
  <si>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</si>
  <si>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</si>
  <si>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</si>
  <si>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</si>
  <si>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</si>
  <si>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</si>
  <si>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РАСЧЕТ</t>
  </si>
  <si>
    <t>(наименование государственной программы)</t>
  </si>
  <si>
    <t>муниципальной программы:</t>
  </si>
  <si>
    <t>1. Расчет эффективности реализации муниципальной программы по целевым индикаторам реализации мероприятий</t>
  </si>
  <si>
    <t>(подпрограмм):</t>
  </si>
  <si>
    <t>(наименование муниципальной программы)</t>
  </si>
  <si>
    <t>Целевой индикатор реализации мероприятия государственной программы в рамках соответствующих ВЦП/ОМ (далее соответственно - целевой индикатор, мероприятие)</t>
  </si>
  <si>
    <t>Эффективность реализации ВЦП/ОМ/подпрограммы государственной программы (далее - подпрограмма)/государственной программы (процентов) &lt;7&gt;</t>
  </si>
  <si>
    <t>Степень достижения значения целевого индикатора (единиц) &lt;4&gt;                                        гр.9=гр.6/гр.5</t>
  </si>
  <si>
    <t>х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</si>
  <si>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</si>
  <si>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</si>
  <si>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1.  Налоговых и неналоговых доходов, поступлений  нецелевого характера в районный бюджет (далее-источник №1)</t>
  </si>
  <si>
    <t>2. Поступлений целевого характера из областного бюджета ( далее-Источник №2)</t>
  </si>
  <si>
    <t xml:space="preserve">источника № 1 </t>
  </si>
  <si>
    <t>2.1</t>
  </si>
  <si>
    <t>2.1.1</t>
  </si>
  <si>
    <t>3.1</t>
  </si>
  <si>
    <t>3.1.1</t>
  </si>
  <si>
    <t>источника № 2</t>
  </si>
  <si>
    <t xml:space="preserve">Задача 2 подпрограммы 1 : Выявление проблем в сфере безопасности движения 
</t>
  </si>
  <si>
    <t>Комитет по образованию Азовского немецкого национального муниципального района Омской области</t>
  </si>
  <si>
    <t>%</t>
  </si>
  <si>
    <t>единиц</t>
  </si>
  <si>
    <t>Степень достижения планового значения ожидаемого результата реализации муниципальной программы (подпрограммы) гр.6=гр.5/гр.4</t>
  </si>
  <si>
    <t>Всего</t>
  </si>
  <si>
    <t xml:space="preserve">Всего </t>
  </si>
  <si>
    <t xml:space="preserve">Итого </t>
  </si>
  <si>
    <t xml:space="preserve">Эффективность реализации ОМ </t>
  </si>
  <si>
    <t>Эффективность реализации подпрограммы № 1</t>
  </si>
  <si>
    <t xml:space="preserve">Эффективность реализации муниципальной программы по целевым индикаторам </t>
  </si>
  <si>
    <t xml:space="preserve">Ожидаемые результаты реализации входящих в муниципальную программу подпрограмм </t>
  </si>
  <si>
    <t xml:space="preserve">Итоговая степень достижения плановых значений ожидаемых результатов реализации муниципальной программы </t>
  </si>
  <si>
    <t>2. Расчет степени достижения плановых значений ожидаемых результатов реализации муниципальной программы</t>
  </si>
  <si>
    <t>"Развитие системы образования Азовского немецкого национального района Омской области"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</si>
  <si>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</si>
  <si>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>Основное мероприятие: развитие дошкольного образования</t>
  </si>
  <si>
    <t>"Развитие системы образования Азовского немецкого национального муниципального района Омской области»</t>
  </si>
  <si>
    <t>Подпрограмма "Жизнеустройство детей, оставшихся без попечения родителей"</t>
  </si>
  <si>
    <t>Подпрограмма "Развитие инфраструктуры муниципальной системы образования"</t>
  </si>
  <si>
    <t xml:space="preserve">увеличение доли участников образовательных отношений, удовлетворенных качеством предоставляемого образования образовательными организациями </t>
  </si>
  <si>
    <t>увеличение доли детей-сирот и детей, оставшихся без попечения родителей на различные формы семейного устройства (опека (попечительство), приемная семья, усыновление) в семьи родственников, граждан РФ</t>
  </si>
  <si>
    <t>увеличение доли муниципальных общеобразовательных организаций, соответствующих современным требованиям обучения, в общем количестве муниципальных образовательных организаций</t>
  </si>
  <si>
    <t>увеличение доли детей в возрасте от 2 месяцев до 3 лет, которым предоставлена возможность получать услуги дошкольного образования</t>
  </si>
  <si>
    <t>увеличение доли обучающихся с 4 по 11 классы в муниципальных общеобразовательных организациях, участвующих в школьном этапе Всероссийской олимпиады школьников в общей численности обучающихся 4-11 классов</t>
  </si>
  <si>
    <t xml:space="preserve">увеличение доли детей-инвалидов в возрасте от 5 до 18 лет, охваченных программами дополнительного образования в общей численности детей-инвалидов в возрасте от 5 до 18 лет </t>
  </si>
  <si>
    <t>увеличение доли детей в возрасте от 5 до 18 лет, охваченных дополнительным образованием в общей численности детей от 5 до 18 лет, проживающих на территории Азовского ННМР Омской области</t>
  </si>
  <si>
    <t>увеличение доли приемных родителей, прошедших курс повышения психолого-педагогической компетенции, в общем количестве приемных родителей</t>
  </si>
  <si>
    <t xml:space="preserve">сокращение доли детей, оставшихся без попечения родителей, устроенных в организации для детей-сирот, не переданных в семьи </t>
  </si>
  <si>
    <t xml:space="preserve">увеличение доли муниципальных организаций, в которых созданы безопасные условия пребывания в общем количестве образовательных организаций </t>
  </si>
  <si>
    <t xml:space="preserve">увеличение доли общеобразовательных организаций, оснащенных современной мебелью, электронными и  техническими средствами обучения </t>
  </si>
  <si>
    <t xml:space="preserve">Цель муниципальной программы: Обеспечение высокого качества образования в соотвествии с меняющимися запросами населения и перспективными задачами развития общества и экономики </t>
  </si>
  <si>
    <t>Задача 1: Повышение доступности качественных услуг в сфере дошкольного, общего, дополнительного образования</t>
  </si>
  <si>
    <t>Цель подпрограммы 1. Обеспечение доступности качественного образования на территории Азовского ННМР Омской области</t>
  </si>
  <si>
    <t>Задача 1 подпрограммы: Создание равных возможностей для каждого ребенка в получении качественного дошкольного образования</t>
  </si>
  <si>
    <t>Основное мероприятие: Развитие дошкольного образования</t>
  </si>
  <si>
    <t>Мероприятие 1: Предоставление дошкольного образования и содержание ребёнка в дошкольном образовательном учреждении</t>
  </si>
  <si>
    <t>Мероприятие 2: 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</si>
  <si>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Обеспеченность государственных гарантий прав граждан на получение общедоступного и бесплатного дошкольного, в части финансирования расходов на оплату труда работников муниципальных образовательных организаций</t>
  </si>
  <si>
    <t>количество детей дошкольного возраста, охваченных услугами дошкольного образования</t>
  </si>
  <si>
    <t>чел</t>
  </si>
  <si>
    <t>Достижение уровня средней номинальной начисленной заработной платы педагогических работников муниципальных организаций дошкольного образования</t>
  </si>
  <si>
    <t>Доля родителей, получающих компенсацию части родительской платы за содержание ребенка в организациях, реализующих программы дошкольного образования</t>
  </si>
  <si>
    <t xml:space="preserve">Задача 2 подпрограммы 1 : Развитие инфраструктуры и ресурсного обеспечения общеобразовательных организаций
</t>
  </si>
  <si>
    <t>Основное мероприятие: Развитие общего образования</t>
  </si>
  <si>
    <t>Х</t>
  </si>
  <si>
    <t>Мероприятие 1: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</si>
  <si>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обеспеченность государственных гарантий прав граждан на получение общедоступного и бесплатного начального общего, основного общего, среднего (полного) общего в части финансирования расходов на оплату труда работников муниципальных образовательных организаций</t>
  </si>
  <si>
    <t xml:space="preserve">увеличение доли выпускников общеобразовательных организаций, сдавших ЕГЭ </t>
  </si>
  <si>
    <t>количество детей, охваченных услугами общего образования</t>
  </si>
  <si>
    <t>2.1.2</t>
  </si>
  <si>
    <t>достижение уровня средней номинальной начисленной заработной платы педагогических работников муниципальных организаций общего образования</t>
  </si>
  <si>
    <t>Мероприятие 2: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</si>
  <si>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Доля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</si>
  <si>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t>обеспечение организации горячего питания обучающихся в муниципальных общеобразовательных организациях</t>
  </si>
  <si>
    <t>2.1.3</t>
  </si>
  <si>
    <t>Мероприятие 3: денежная компенсация за обеспечение бесплатным двухразовым питанием обучающихся с ограниченными возможностями здоровья</t>
  </si>
  <si>
    <t>Количество учащихся с ограниченными возможностями здоровья общеобразовательных учреждений, получающих бесплатное двухразовое питание</t>
  </si>
  <si>
    <t>2.1.4</t>
  </si>
  <si>
    <t>Мероприятие 4: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</si>
  <si>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</si>
  <si>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2.1.5</t>
  </si>
  <si>
    <t>Мероприятие 5: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</si>
  <si>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Доля классных руководителей, имеющих планы или программы воспитания из общего количества классных руководителей общеобразовательных организаций</t>
  </si>
  <si>
    <t xml:space="preserve">Задача 3. подпрограммы 1 муниципальной программы: Популяризация системы дополнительного образования 
</t>
  </si>
  <si>
    <t>Основное мероприятие: развитие дополнительного образования</t>
  </si>
  <si>
    <t>Мероприятие 1: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</si>
  <si>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</t>
  </si>
  <si>
    <t>количество детей, охваченных услугами дополнительного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</si>
  <si>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</t>
  </si>
  <si>
    <t xml:space="preserve">Задача 4. подпрограммы 1 муниципальной программы: создание условий для развития, воспитания и социализации детей 
</t>
  </si>
  <si>
    <t>Основное мероприятие: развитие социальной воспитательной среды</t>
  </si>
  <si>
    <t>4.1</t>
  </si>
  <si>
    <t>4.1.1</t>
  </si>
  <si>
    <t xml:space="preserve">Мероприятие 1: Организация и осуществление мероприятий по работе с детьми и молодежью в каникулярное время,включая мероприятия по обеспечению безопасности их жизни и здоровья </t>
  </si>
  <si>
    <t>количество детей, охваченных летним оздоровлением</t>
  </si>
  <si>
    <t>5.1</t>
  </si>
  <si>
    <t>5.1.1</t>
  </si>
  <si>
    <t xml:space="preserve">Задача 5 подпрограммы 1: Содержание и обеспечение функционирования бюджетных учреждений, обслуживающих учреждения образования
</t>
  </si>
  <si>
    <t>Основное мероприятие: оказание помощи образовательным организациям в финансово-экономической, учебно-методической, хозяйственной деятельности</t>
  </si>
  <si>
    <t>доля проведённых заседаний методических  объединений, ассациации педагогов подведомственных учреждений образования</t>
  </si>
  <si>
    <t>6.1</t>
  </si>
  <si>
    <t>6.1.1</t>
  </si>
  <si>
    <t xml:space="preserve">Задача 6 подпрограммы 1:  достижение положительной динамики качества образования
</t>
  </si>
  <si>
    <t>Основное мероприятие: осуществление эффективности управления в сфере образования</t>
  </si>
  <si>
    <t xml:space="preserve">Мероприятие 1: Осуществление функций руководства и управления </t>
  </si>
  <si>
    <t>доля проведенных мониторингов подведомственных учреждений образования</t>
  </si>
  <si>
    <t>7.1</t>
  </si>
  <si>
    <t>7.1.1</t>
  </si>
  <si>
    <t xml:space="preserve">Задача 7 подпрограммы 1:  развитие сети образовательных организаций, реализующих образовательные программы дополнительного образования
</t>
  </si>
  <si>
    <t>Основное мероприятие: обеспечение функционирования модели персонефицированного финансирования дополнительного образования детей</t>
  </si>
  <si>
    <t>Мероприятие 1: организация персонифицированного финансирования дополнительного образования детей</t>
  </si>
  <si>
    <t>количество детей в возрасте от 5 до 18 лет, охваченных системой персонифицированного финансирования</t>
  </si>
  <si>
    <t>7.1.2</t>
  </si>
  <si>
    <t>Мероприятие 2: обеспечение организации дополнительного образования детей в муниципальных организациях дополнительного образования, осуществления финансового-экономического, учебно-методического, информационно-кадрового сопровождения муниципальных образовательных организаций</t>
  </si>
  <si>
    <t>доля детей в возрасте от 5 до 18 лет, охваченных дополнительным образованием</t>
  </si>
  <si>
    <t>Итого по подпрограмме 1 муниципальной программы</t>
  </si>
  <si>
    <t>Цель подпрограммы 2 муниципальной программы: реализация семейных форм устройства детей-сирот и детей, оставшихся без попечения родителей</t>
  </si>
  <si>
    <t>Задача 2 муниципальной программы: своевременное выявление детей, оставшихся без попечения родителей</t>
  </si>
  <si>
    <t>8.1</t>
  </si>
  <si>
    <t>8.1.1</t>
  </si>
  <si>
    <t>8.1.2</t>
  </si>
  <si>
    <t>8.1.3</t>
  </si>
  <si>
    <t>8.1.4</t>
  </si>
  <si>
    <t>Основное мероприятие: Обеспечение жизнеустройства детей-сирот и детей, оставшихся без попечения родителей, профилактика социального сиротства</t>
  </si>
  <si>
    <t>Мероприятие 1: Предоставление мер социальной поддержки приемным семьям</t>
  </si>
  <si>
    <t xml:space="preserve">Мероприятие 2: Ежемесячное денежное вознаграждение опекунам (попечителям, приемным родителям) </t>
  </si>
  <si>
    <t>Мероприятие 3: Предоставление  опекунам(попечителям) детей, оставшихся без попечения родителей, в том числе детей-сирот, денежных средств на содержание подопечных детей</t>
  </si>
  <si>
    <t>Мероприятие 4:  Организация и осуществление деятельности по опеке и попечительству над несовершеннолетними</t>
  </si>
  <si>
    <t>Итого по подпрограмме 2 муниципальной программы</t>
  </si>
  <si>
    <t>Увеличение доли приемных родителей и опекунов  (попечителей),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</t>
  </si>
  <si>
    <t>Увеличение доли приемных родителей, получающих выплату на содержание приемных детей</t>
  </si>
  <si>
    <t>Увеличение доли  опекунов  (попечителей) детей-сирот и детей, оставшихся без попечения родителей, получающих выплату на содержание подопечных детей</t>
  </si>
  <si>
    <t>Увеличение доли детей-сирот и детей, оставшихся без попечения родителей, переданных на воспитание в семьи, от общего количества выявленных  детей- сирот и детей, оставшихся без попечения родителей, в текущем году</t>
  </si>
  <si>
    <t>Задача 3 муниципальной программы: формирование современной инфраструктуры в образовательных организациях</t>
  </si>
  <si>
    <t xml:space="preserve">Цель подпрограммы 3 муниципальной программы: модернизация инфраструктуры и материально-технического обеспечения образовательных организаций </t>
  </si>
  <si>
    <t xml:space="preserve">Задача 1 подпрограммы 3: укрепление сети и инфраструктуры образовательных учреждений 
</t>
  </si>
  <si>
    <t>9.1</t>
  </si>
  <si>
    <t>9.1.1</t>
  </si>
  <si>
    <t>Основное мероприятие: развитие инфраструктуры образовательных организаций</t>
  </si>
  <si>
    <t>9.1.2</t>
  </si>
  <si>
    <t>Мероприятие 1:     Ремонт зданий и материально-техническое оснащение муниципальных образовательных организаций  Азовского немецкого национального муниципального района Омской области, в том числе, приобретение оборудования, спортивного инвентаря и оборудования, мягкого инвентаря, строительных материалов, окон, дверей в целях подготовки к новому учебному году</t>
  </si>
  <si>
    <t>Доля муниципальных образовательных организаций Азовского немецкого национального муниципального района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Азовского немецкого национального района Омской области</t>
  </si>
  <si>
    <t>Мероприятие 2:     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</si>
  <si>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</si>
  <si>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10</t>
  </si>
  <si>
    <t>Задача 2 подпрограммы 3: Создание новых мест общего образования и инновационной инфраструктуры в муниципальных общеобразовательных организациях</t>
  </si>
  <si>
    <t>10.1</t>
  </si>
  <si>
    <t>10.1.1</t>
  </si>
  <si>
    <t>Количество муниципальных общеобразовательных организаций, в которых планируется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</si>
  <si>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шт</t>
  </si>
  <si>
    <t>10.1.2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</si>
  <si>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жизнедеятельности"</t>
  </si>
  <si>
    <t>10.1.3</t>
  </si>
  <si>
    <t>Мероприятие 2: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</si>
  <si>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Мероприятие 1: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</si>
  <si>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Мероприятие 3: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</si>
  <si>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</si>
  <si>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>10.2</t>
  </si>
  <si>
    <t>Основное мероприятие: Реализация муниципального проекта "Современная школа" направленного на достижение целей регионального проекта "Современная школа"</t>
  </si>
  <si>
    <t>Основное мероприятие: 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</si>
  <si>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10.2.1</t>
  </si>
  <si>
    <t>Мероприятие 1: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</si>
  <si>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Количество учащихся, дополнительно привлеченных к занятиям физической культурой и спортом</t>
  </si>
  <si>
    <t>11</t>
  </si>
  <si>
    <t xml:space="preserve">Задача 3 подпрограммы 3: укрепление сети и инфраструктуры прочих учреждений </t>
  </si>
  <si>
    <t>11.1</t>
  </si>
  <si>
    <t>Основное мероприятие: 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</si>
  <si>
    <t>11.1.1</t>
  </si>
  <si>
    <t>Мероприятие 1:     Подготовка стационарных муниципальных детских оздоровительных лагерей</t>
  </si>
  <si>
    <t>Количество стационарных детских оздоровительных, открытых в установленном порядке</t>
  </si>
  <si>
    <t>Итого по подпрограмме 3 муниципальной программы</t>
  </si>
  <si>
    <t>Итого по муниципальной программе</t>
  </si>
  <si>
    <t xml:space="preserve">Исполнитель основного мероприятия целевой подпрограммы  </t>
  </si>
  <si>
    <t>Количество детей дошкольного возраста, охваченных услугами дошкольного образования</t>
  </si>
  <si>
    <t>Обеспеченность государственных гарантий прав граждан на получение общедоступного и бесплатного начального общего, основного общего, среднего (полного) общего в части финансирования расходов на оплату труда работников муниципальных образовательных организаций</t>
  </si>
  <si>
    <t>Достижение уровня средней номинальной начисленной заработной платы педагогических работников муниципальных организаций общего образования</t>
  </si>
  <si>
    <t xml:space="preserve">Увеличение доли выпускников общеобразовательных организаций, сдавших ЕГЭ </t>
  </si>
  <si>
    <t>Количество детей, охваченных услугами общего образования</t>
  </si>
  <si>
    <t>Обеспечение организации горячего питания обучающихся в муниципальных общеобразовательных организациях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</si>
  <si>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</t>
  </si>
  <si>
    <t>Количество детей, охваченных услугами дополнительного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</si>
  <si>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</t>
  </si>
  <si>
    <t>Количество детей, охваченных летним оздоровлением</t>
  </si>
  <si>
    <t>Доля проведённых заседаний методических  объединений, ассациации педагогов подведомственных учреждений образования</t>
  </si>
  <si>
    <t>Доля проведенных мониторингов подведомственных учреждений образования</t>
  </si>
  <si>
    <t>Количество детей в возрасте от 5 до 18 лет, охваченных системой персонифицированного финансирования</t>
  </si>
  <si>
    <t>Доля детей в возрасте от 5 до 18 лет, охваченных дополнительным образованием</t>
  </si>
  <si>
    <t>Эффективность реализации подпрограммы № 2</t>
  </si>
  <si>
    <t>Мероприятие 2: Ремонт зданий, установка систем и оборудования пожарной и общей безопасности в муниципальных образовательных организациях</t>
  </si>
  <si>
    <t>Мероприятие 1: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</si>
  <si>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ед</t>
  </si>
  <si>
    <t>Эффективность реализации подпрограммы № 3</t>
  </si>
  <si>
    <t>Количество стационарных детских оздоровительных лагерей, открытых в установленном порядке</t>
  </si>
  <si>
    <t>Эффективность реализации мероприятия (единиц)  гр.15 = гр.9 / гр.14</t>
  </si>
  <si>
    <t>Уровень финансового обеспечения мероприятия (единиц)     гр.14=гр.11/гр.10</t>
  </si>
  <si>
    <t>01</t>
  </si>
  <si>
    <t>00000</t>
  </si>
  <si>
    <t>02</t>
  </si>
  <si>
    <t>10010 70080</t>
  </si>
  <si>
    <t>20 20</t>
  </si>
  <si>
    <t>01  01</t>
  </si>
  <si>
    <t>70110</t>
  </si>
  <si>
    <t>70150 S0150</t>
  </si>
  <si>
    <t>02  02</t>
  </si>
  <si>
    <t>1  1</t>
  </si>
  <si>
    <t>L3042</t>
  </si>
  <si>
    <t>53032</t>
  </si>
  <si>
    <t>10020</t>
  </si>
  <si>
    <t>03</t>
  </si>
  <si>
    <t>20 20 20</t>
  </si>
  <si>
    <t>1  1  1</t>
  </si>
  <si>
    <t>03 03 03</t>
  </si>
  <si>
    <t>10010 70100 S0100</t>
  </si>
  <si>
    <t>04</t>
  </si>
  <si>
    <t>04 04 04</t>
  </si>
  <si>
    <t>10010 70780 S0780</t>
  </si>
  <si>
    <t>05</t>
  </si>
  <si>
    <t>05 05 05</t>
  </si>
  <si>
    <t>06</t>
  </si>
  <si>
    <t>19980</t>
  </si>
  <si>
    <t>07</t>
  </si>
  <si>
    <t>10010</t>
  </si>
  <si>
    <t>07 07 07</t>
  </si>
  <si>
    <t>3  3</t>
  </si>
  <si>
    <t>72230 S2230</t>
  </si>
  <si>
    <t xml:space="preserve">20 20 </t>
  </si>
  <si>
    <t>03 03</t>
  </si>
  <si>
    <t>E1</t>
  </si>
  <si>
    <t>E1 E1</t>
  </si>
  <si>
    <t>71930 S1930</t>
  </si>
  <si>
    <t>51691</t>
  </si>
  <si>
    <t>72020 S2020</t>
  </si>
  <si>
    <t>E2</t>
  </si>
  <si>
    <t>50971</t>
  </si>
  <si>
    <t>Ожидаемые результаты реализации Подпрограммы "Доступность качественного образования на территории Азовского немецкого национального муниципального района Омской области"</t>
  </si>
  <si>
    <t>Ожидаемые результаты реализации Подпрограммы "Жизнеустройство детей, оставшихся без попечения родителей"</t>
  </si>
  <si>
    <t>Ожидаемые результаты реализации Подпрограммы "Развитие инфраструктуры муниципальной системы образования"</t>
  </si>
  <si>
    <t>Ожидаемые результаты реализации Программы "Развитие системы образования Азовского немецкого национального муниципального района Омской области"</t>
  </si>
  <si>
    <t xml:space="preserve">Ожидаемые результаты реализации входящих в муниципальную программу </t>
  </si>
  <si>
    <t>1   1</t>
  </si>
  <si>
    <t>Приложение № 3</t>
  </si>
  <si>
    <t xml:space="preserve">к постановлению Администрации Азовского </t>
  </si>
  <si>
    <t>немецкого национального</t>
  </si>
  <si>
    <t>муниципального района Омской области</t>
  </si>
  <si>
    <t>Приложение № 2</t>
  </si>
  <si>
    <t>Основное мероприятие: обеспечение функционирования модели персонифицированного финансирования дополнительного образования детей</t>
  </si>
  <si>
    <t>Мероприятие 1:  Организация и осуществление деятельности по опеке и попечительству над несовершеннолетними</t>
  </si>
  <si>
    <t>8</t>
  </si>
  <si>
    <t>Задача 8 подпрограммы 1: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образования, реализующих дополнительные общеобразовательные программы для детей.</t>
  </si>
  <si>
    <t>Основное мероприятие: 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</si>
  <si>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08</t>
  </si>
  <si>
    <t>Мероприятие 1: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Федерации".</t>
  </si>
  <si>
    <t>20   20</t>
  </si>
  <si>
    <t>08   08</t>
  </si>
  <si>
    <t>72550   S2550</t>
  </si>
  <si>
    <t>9</t>
  </si>
  <si>
    <t>Задача 9 подпрограммы 1:  "Реализация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</si>
  <si>
    <t>Основное мероприятие: "Реализация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</si>
  <si>
    <t>5179F</t>
  </si>
  <si>
    <t>EВ</t>
  </si>
  <si>
    <t xml:space="preserve">Мероприятие 1: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</t>
  </si>
  <si>
    <t>3.1.2</t>
  </si>
  <si>
    <t>Мероприятие 3: Материально-технические мероприятия, обеспечивающие условия для занятий физической культурой и спортом</t>
  </si>
  <si>
    <t xml:space="preserve">10020 </t>
  </si>
  <si>
    <t xml:space="preserve">20 20  20  </t>
  </si>
  <si>
    <t>3  3  3</t>
  </si>
  <si>
    <t xml:space="preserve">01  01   01  </t>
  </si>
  <si>
    <t xml:space="preserve">71320 S1320   10010  </t>
  </si>
  <si>
    <t>20 20  20</t>
  </si>
  <si>
    <t>01 01   01</t>
  </si>
  <si>
    <t>70040  S0040  10020</t>
  </si>
  <si>
    <t xml:space="preserve">Мероприятие 2:    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  </t>
  </si>
  <si>
    <t>11.1.2</t>
  </si>
  <si>
    <t>20  20</t>
  </si>
  <si>
    <t>03  03</t>
  </si>
  <si>
    <t>72240  S2240</t>
  </si>
  <si>
    <t>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(«дорожные карты») «Развитие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2020-2024 годы», утвержденного распоряжением Правительства Омской области от 01.04.2020 № 41-рп (далее – «дорожная карта»), в общем количестве муниципальных учреждений отдыха детей и их оздоровления, требующих ремонта и участвующих в реализации мероприятий «дорожные карты» в текущем году (процентов)</t>
  </si>
  <si>
    <t>9.1.3</t>
  </si>
  <si>
    <t>Мероприятие 3:     Разработка проектной документации и проведение проверки достоверности определения сметной стоимости строительства, реконструкции,. капитального ремонта объектов капитального строительства</t>
  </si>
  <si>
    <t>Доля муниципальных общеобразовательных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в общем количестве муниципальных образовательных организаций, прошедших отбор.</t>
  </si>
  <si>
    <t>X</t>
  </si>
  <si>
    <t>71400   S1400</t>
  </si>
  <si>
    <t>10.1.4</t>
  </si>
  <si>
    <t>Мероприятие 4:         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</si>
  <si>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Е1  Е1</t>
  </si>
  <si>
    <t>72110  S2110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</si>
  <si>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</si>
  <si>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</si>
  <si>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t xml:space="preserve">доля детей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Азовского немецкого национального муниципального района Омской области </t>
  </si>
  <si>
    <t>Доля муниципальных образовательных организаций, в которых проведены мероприятия, в общем количестве муниципальных образовательных организаций района, которым предоставлена субсидия</t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</si>
  <si>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
(далее –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 семей мобилизованных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</si>
  <si>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</si>
  <si>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 получивших субсидию на указанные цели</t>
  </si>
  <si>
    <t xml:space="preserve">оля детей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Азовского немецкого национального муниципального района Омской области </t>
  </si>
  <si>
    <t>Мероприятие 1: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организаций.                               Мероприятие 2: 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</t>
  </si>
  <si>
    <t>увеличение доли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 в возрасте от 5 до 18 лет</t>
  </si>
  <si>
    <t>Основное мероприятие: 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</si>
  <si>
    <t>от 31.05.2023 № 429</t>
  </si>
  <si>
    <t>на 31 декабря 2023 года</t>
  </si>
  <si>
    <t>9.1.4</t>
  </si>
  <si>
    <t>9.1.5</t>
  </si>
  <si>
    <t>70560   S0560</t>
  </si>
  <si>
    <t>70990   S0990</t>
  </si>
  <si>
    <t>Доля муниципальных образовательных организаций Азовского немецкого национального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Азовскому немецкому национальному муниципальному району Омской области, в общем количестве муниципальных образовательных организаций Азовского немецкого национального муниципального района, которым предоставлены средства указанных субсидий на соответствующие цели</t>
  </si>
  <si>
    <t>Мероприятие 4:     Материально-техническое оснащение муниципальных образовательных организаций</t>
  </si>
  <si>
    <t>Мероприятие 5:  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</si>
  <si>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за 2023 год</t>
  </si>
  <si>
    <t xml:space="preserve">2023 год </t>
  </si>
  <si>
    <t>Мероприятие 5: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</si>
  <si>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Мероприятие 4: Материально-техническое оснащение муниципальных образовательных организаций</t>
  </si>
  <si>
    <t>от 30.05.2024 № 421</t>
  </si>
</sst>
</file>

<file path=xl/styles.xml><?xml version="1.0" encoding="utf-8"?>
<styleSheet xmlns="http://schemas.openxmlformats.org/spreadsheetml/2006/main">
  <numFmts count="3">
    <numFmt numFmtId="164" formatCode="#,##0.00\ _₽"/>
    <numFmt numFmtId="165" formatCode="00;&quot;&quot;;00"/>
    <numFmt numFmtId="166" formatCode="0.0000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vertical="top" wrapText="1"/>
    </xf>
    <xf numFmtId="164" fontId="5" fillId="0" borderId="3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0" borderId="3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center" vertical="top" wrapText="1"/>
    </xf>
    <xf numFmtId="0" fontId="13" fillId="0" borderId="0" xfId="0" applyFont="1" applyFill="1"/>
    <xf numFmtId="0" fontId="7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13" fillId="0" borderId="0" xfId="0" applyFont="1" applyFill="1" applyBorder="1"/>
    <xf numFmtId="164" fontId="5" fillId="0" borderId="2" xfId="0" applyNumberFormat="1" applyFont="1" applyFill="1" applyBorder="1" applyAlignment="1">
      <alignment vertical="top" wrapText="1"/>
    </xf>
    <xf numFmtId="0" fontId="5" fillId="0" borderId="0" xfId="0" applyFont="1" applyFill="1"/>
    <xf numFmtId="0" fontId="1" fillId="0" borderId="0" xfId="0" applyFont="1" applyFill="1"/>
    <xf numFmtId="0" fontId="7" fillId="0" borderId="0" xfId="0" applyFont="1" applyFill="1" applyAlignment="1">
      <alignment horizontal="left" vertical="center" indent="15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3" fillId="0" borderId="0" xfId="0" applyFont="1" applyFill="1" applyAlignment="1">
      <alignment wrapText="1"/>
    </xf>
    <xf numFmtId="0" fontId="7" fillId="0" borderId="0" xfId="0" applyFont="1" applyFill="1"/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0" fontId="14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1" fillId="0" borderId="0" xfId="0" applyFont="1" applyFill="1" applyBorder="1"/>
    <xf numFmtId="164" fontId="12" fillId="0" borderId="0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64" fontId="5" fillId="2" borderId="3" xfId="0" applyNumberFormat="1" applyFont="1" applyFill="1" applyBorder="1" applyAlignment="1">
      <alignment vertical="top" wrapText="1"/>
    </xf>
    <xf numFmtId="164" fontId="5" fillId="2" borderId="3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vertical="top" wrapText="1"/>
    </xf>
    <xf numFmtId="0" fontId="13" fillId="2" borderId="0" xfId="0" applyFont="1" applyFill="1"/>
    <xf numFmtId="0" fontId="1" fillId="2" borderId="4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6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6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7" fillId="0" borderId="0" xfId="0" applyFont="1"/>
    <xf numFmtId="4" fontId="13" fillId="2" borderId="0" xfId="0" applyNumberFormat="1" applyFont="1" applyFill="1"/>
    <xf numFmtId="0" fontId="5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center" vertical="top" wrapText="1"/>
    </xf>
    <xf numFmtId="49" fontId="6" fillId="0" borderId="14" xfId="0" applyNumberFormat="1" applyFont="1" applyFill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horizontal="right" vertical="top" wrapText="1"/>
    </xf>
    <xf numFmtId="164" fontId="5" fillId="0" borderId="3" xfId="0" applyNumberFormat="1" applyFont="1" applyFill="1" applyBorder="1" applyAlignment="1">
      <alignment horizontal="righ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hidden="1"/>
    </xf>
    <xf numFmtId="49" fontId="1" fillId="0" borderId="4" xfId="0" applyNumberFormat="1" applyFont="1" applyFill="1" applyBorder="1" applyAlignment="1" applyProtection="1">
      <alignment horizontal="center" vertical="top" wrapText="1"/>
      <protection hidden="1"/>
    </xf>
    <xf numFmtId="49" fontId="1" fillId="0" borderId="3" xfId="0" applyNumberFormat="1" applyFont="1" applyFill="1" applyBorder="1" applyAlignment="1" applyProtection="1">
      <alignment horizontal="center" vertical="top" wrapText="1"/>
      <protection hidden="1"/>
    </xf>
    <xf numFmtId="4" fontId="1" fillId="0" borderId="2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1" fillId="0" borderId="19" xfId="0" applyNumberFormat="1" applyFont="1" applyFill="1" applyBorder="1" applyAlignment="1">
      <alignment horizontal="center" vertical="top" wrapText="1"/>
    </xf>
    <xf numFmtId="49" fontId="1" fillId="0" borderId="20" xfId="0" applyNumberFormat="1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49" fontId="1" fillId="0" borderId="24" xfId="0" applyNumberFormat="1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" fillId="0" borderId="2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49" fontId="1" fillId="0" borderId="27" xfId="0" applyNumberFormat="1" applyFont="1" applyFill="1" applyBorder="1" applyAlignment="1">
      <alignment horizontal="center"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49" fontId="1" fillId="0" borderId="28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165" fontId="1" fillId="0" borderId="2" xfId="0" applyNumberFormat="1" applyFont="1" applyFill="1" applyBorder="1" applyAlignment="1" applyProtection="1">
      <alignment horizontal="center" vertical="top"/>
      <protection hidden="1"/>
    </xf>
    <xf numFmtId="165" fontId="1" fillId="0" borderId="4" xfId="0" applyNumberFormat="1" applyFont="1" applyFill="1" applyBorder="1" applyAlignment="1" applyProtection="1">
      <alignment horizontal="center" vertical="top"/>
      <protection hidden="1"/>
    </xf>
    <xf numFmtId="165" fontId="1" fillId="0" borderId="3" xfId="0" applyNumberFormat="1" applyFont="1" applyFill="1" applyBorder="1" applyAlignment="1" applyProtection="1">
      <alignment horizontal="center" vertical="top"/>
      <protection hidden="1"/>
    </xf>
    <xf numFmtId="49" fontId="1" fillId="0" borderId="2" xfId="0" applyNumberFormat="1" applyFont="1" applyFill="1" applyBorder="1" applyAlignment="1" applyProtection="1">
      <alignment horizontal="center" vertical="top"/>
      <protection hidden="1"/>
    </xf>
    <xf numFmtId="49" fontId="1" fillId="0" borderId="4" xfId="0" applyNumberFormat="1" applyFont="1" applyFill="1" applyBorder="1" applyAlignment="1" applyProtection="1">
      <alignment horizontal="center" vertical="top"/>
      <protection hidden="1"/>
    </xf>
    <xf numFmtId="49" fontId="1" fillId="0" borderId="3" xfId="0" applyNumberFormat="1" applyFont="1" applyFill="1" applyBorder="1" applyAlignment="1" applyProtection="1">
      <alignment horizontal="center" vertical="top"/>
      <protection hidden="1"/>
    </xf>
    <xf numFmtId="0" fontId="1" fillId="0" borderId="5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5" fillId="0" borderId="5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0" fillId="0" borderId="6" xfId="0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6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top"/>
    </xf>
    <xf numFmtId="0" fontId="13" fillId="0" borderId="18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164" fontId="9" fillId="0" borderId="18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166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166" fontId="9" fillId="0" borderId="5" xfId="0" applyNumberFormat="1" applyFont="1" applyFill="1" applyBorder="1" applyAlignment="1">
      <alignment horizontal="center" vertical="top" wrapText="1"/>
    </xf>
    <xf numFmtId="166" fontId="9" fillId="0" borderId="18" xfId="0" applyNumberFormat="1" applyFont="1" applyFill="1" applyBorder="1" applyAlignment="1">
      <alignment horizontal="center" vertical="top" wrapText="1"/>
    </xf>
    <xf numFmtId="166" fontId="9" fillId="0" borderId="6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center"/>
    </xf>
    <xf numFmtId="164" fontId="11" fillId="0" borderId="18" xfId="0" applyNumberFormat="1" applyFont="1" applyFill="1" applyBorder="1" applyAlignment="1">
      <alignment horizontal="center"/>
    </xf>
    <xf numFmtId="164" fontId="11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wrapText="1"/>
    </xf>
    <xf numFmtId="166" fontId="5" fillId="0" borderId="5" xfId="0" applyNumberFormat="1" applyFont="1" applyFill="1" applyBorder="1" applyAlignment="1">
      <alignment horizontal="center" wrapText="1"/>
    </xf>
    <xf numFmtId="166" fontId="13" fillId="0" borderId="6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wrapText="1"/>
    </xf>
    <xf numFmtId="0" fontId="13" fillId="0" borderId="18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166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221"/>
  <sheetViews>
    <sheetView tabSelected="1" view="pageBreakPreview" zoomScale="50" zoomScaleNormal="90" zoomScaleSheetLayoutView="50" workbookViewId="0">
      <selection activeCell="T6" sqref="T6"/>
    </sheetView>
  </sheetViews>
  <sheetFormatPr defaultRowHeight="15"/>
  <cols>
    <col min="1" max="1" width="9.140625" style="16"/>
    <col min="2" max="2" width="33.7109375" style="16" customWidth="1"/>
    <col min="3" max="3" width="12.28515625" style="16" customWidth="1"/>
    <col min="4" max="4" width="3.28515625" style="22" bestFit="1" customWidth="1"/>
    <col min="5" max="5" width="3" style="22" bestFit="1" customWidth="1"/>
    <col min="6" max="6" width="4.140625" style="22" customWidth="1"/>
    <col min="7" max="7" width="6.42578125" style="22" customWidth="1"/>
    <col min="8" max="8" width="15.7109375" style="16" customWidth="1"/>
    <col min="9" max="9" width="17.140625" style="16" customWidth="1"/>
    <col min="10" max="10" width="16.5703125" style="16" customWidth="1"/>
    <col min="11" max="11" width="17.140625" style="16" customWidth="1"/>
    <col min="12" max="12" width="16.5703125" style="16" customWidth="1"/>
    <col min="13" max="14" width="17" style="16" bestFit="1" customWidth="1"/>
    <col min="15" max="18" width="17.85546875" style="63" customWidth="1"/>
    <col min="19" max="19" width="34.42578125" style="16" customWidth="1"/>
    <col min="20" max="22" width="9.140625" style="16"/>
    <col min="23" max="23" width="9.42578125" style="16" customWidth="1"/>
    <col min="24" max="24" width="10.28515625" style="16" customWidth="1"/>
    <col min="25" max="25" width="9.42578125" style="16" customWidth="1"/>
    <col min="26" max="26" width="10.28515625" style="16" customWidth="1"/>
    <col min="27" max="16384" width="9.140625" style="16"/>
  </cols>
  <sheetData>
    <row r="1" spans="1:30">
      <c r="T1" s="21" t="s">
        <v>277</v>
      </c>
      <c r="U1" s="21"/>
    </row>
    <row r="2" spans="1:30">
      <c r="T2" s="21" t="s">
        <v>274</v>
      </c>
      <c r="U2" s="21"/>
    </row>
    <row r="3" spans="1:30">
      <c r="T3" s="21" t="s">
        <v>275</v>
      </c>
      <c r="U3" s="21"/>
    </row>
    <row r="4" spans="1:30" ht="18.75">
      <c r="T4" s="21" t="s">
        <v>276</v>
      </c>
      <c r="U4" s="23"/>
    </row>
    <row r="5" spans="1:30" ht="18.75">
      <c r="T5" s="21" t="s">
        <v>343</v>
      </c>
      <c r="U5" s="23"/>
    </row>
    <row r="7" spans="1:30" ht="18.75">
      <c r="B7" s="185" t="s">
        <v>5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</row>
    <row r="8" spans="1:30" ht="18.75">
      <c r="B8" s="210" t="s">
        <v>43</v>
      </c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</row>
    <row r="9" spans="1:30" ht="18.75">
      <c r="B9" s="211" t="s">
        <v>69</v>
      </c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</row>
    <row r="10" spans="1:30">
      <c r="B10" s="212" t="s">
        <v>37</v>
      </c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</row>
    <row r="11" spans="1:30" ht="18.75">
      <c r="B11" s="185" t="s">
        <v>331</v>
      </c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</row>
    <row r="12" spans="1:30" ht="18.75">
      <c r="B12" s="17"/>
      <c r="C12" s="17"/>
      <c r="D12" s="24"/>
      <c r="E12" s="24"/>
      <c r="F12" s="24"/>
      <c r="G12" s="24"/>
      <c r="H12" s="17"/>
      <c r="I12" s="17"/>
      <c r="J12" s="17"/>
      <c r="K12" s="17"/>
      <c r="L12" s="17"/>
      <c r="M12" s="17"/>
      <c r="N12" s="17"/>
      <c r="O12" s="66"/>
      <c r="P12" s="66"/>
      <c r="Q12" s="66"/>
      <c r="R12" s="66"/>
      <c r="S12" s="17"/>
      <c r="T12" s="17"/>
      <c r="U12" s="17"/>
      <c r="V12" s="17"/>
      <c r="W12" s="17"/>
      <c r="Y12" s="17"/>
    </row>
    <row r="13" spans="1:30" ht="31.5" customHeight="1">
      <c r="A13" s="115" t="s">
        <v>0</v>
      </c>
      <c r="B13" s="115" t="s">
        <v>6</v>
      </c>
      <c r="C13" s="199" t="s">
        <v>7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1"/>
      <c r="Q13" s="80"/>
      <c r="R13" s="80"/>
      <c r="S13" s="115" t="s">
        <v>8</v>
      </c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</row>
    <row r="14" spans="1:30" ht="15" customHeight="1">
      <c r="A14" s="115"/>
      <c r="B14" s="115"/>
      <c r="C14" s="115" t="s">
        <v>9</v>
      </c>
      <c r="D14" s="115"/>
      <c r="E14" s="115"/>
      <c r="F14" s="115"/>
      <c r="G14" s="115"/>
      <c r="H14" s="115" t="s">
        <v>10</v>
      </c>
      <c r="I14" s="11"/>
      <c r="J14" s="11"/>
      <c r="K14" s="202" t="s">
        <v>11</v>
      </c>
      <c r="L14" s="203"/>
      <c r="M14" s="203"/>
      <c r="N14" s="203"/>
      <c r="O14" s="203"/>
      <c r="P14" s="204"/>
      <c r="Q14" s="93"/>
      <c r="R14" s="93"/>
      <c r="S14" s="114" t="s">
        <v>12</v>
      </c>
      <c r="T14" s="114" t="s">
        <v>2</v>
      </c>
      <c r="U14" s="225" t="s">
        <v>13</v>
      </c>
      <c r="V14" s="226"/>
      <c r="W14" s="226"/>
      <c r="X14" s="226"/>
      <c r="Y14" s="226"/>
      <c r="Z14" s="226"/>
      <c r="AA14" s="226"/>
      <c r="AB14" s="226"/>
      <c r="AC14" s="226"/>
      <c r="AD14" s="226"/>
    </row>
    <row r="15" spans="1:30" ht="16.5" customHeight="1">
      <c r="A15" s="115"/>
      <c r="B15" s="115"/>
      <c r="C15" s="115"/>
      <c r="D15" s="115"/>
      <c r="E15" s="115"/>
      <c r="F15" s="115"/>
      <c r="G15" s="115"/>
      <c r="H15" s="115"/>
      <c r="I15" s="115" t="s">
        <v>14</v>
      </c>
      <c r="J15" s="115"/>
      <c r="K15" s="115">
        <v>2020</v>
      </c>
      <c r="L15" s="115"/>
      <c r="M15" s="115">
        <v>2021</v>
      </c>
      <c r="N15" s="115"/>
      <c r="O15" s="155">
        <v>2022</v>
      </c>
      <c r="P15" s="156"/>
      <c r="Q15" s="155">
        <v>2023</v>
      </c>
      <c r="R15" s="156"/>
      <c r="S15" s="115"/>
      <c r="T15" s="115"/>
      <c r="U15" s="202" t="s">
        <v>15</v>
      </c>
      <c r="V15" s="204"/>
      <c r="W15" s="115">
        <v>2020</v>
      </c>
      <c r="X15" s="115"/>
      <c r="Y15" s="115">
        <v>2021</v>
      </c>
      <c r="Z15" s="115"/>
      <c r="AA15" s="115">
        <v>2022</v>
      </c>
      <c r="AB15" s="115"/>
      <c r="AC15" s="115">
        <v>2023</v>
      </c>
      <c r="AD15" s="115"/>
    </row>
    <row r="16" spans="1:30" ht="90">
      <c r="A16" s="115"/>
      <c r="B16" s="115"/>
      <c r="C16" s="11" t="s">
        <v>205</v>
      </c>
      <c r="D16" s="192" t="s">
        <v>16</v>
      </c>
      <c r="E16" s="193"/>
      <c r="F16" s="193"/>
      <c r="G16" s="194"/>
      <c r="H16" s="115"/>
      <c r="I16" s="11" t="s">
        <v>17</v>
      </c>
      <c r="J16" s="11" t="s">
        <v>18</v>
      </c>
      <c r="K16" s="11" t="s">
        <v>17</v>
      </c>
      <c r="L16" s="11" t="s">
        <v>18</v>
      </c>
      <c r="M16" s="11" t="s">
        <v>17</v>
      </c>
      <c r="N16" s="11" t="s">
        <v>18</v>
      </c>
      <c r="O16" s="67" t="s">
        <v>17</v>
      </c>
      <c r="P16" s="67" t="s">
        <v>18</v>
      </c>
      <c r="Q16" s="67" t="s">
        <v>17</v>
      </c>
      <c r="R16" s="67" t="s">
        <v>18</v>
      </c>
      <c r="S16" s="115"/>
      <c r="T16" s="115"/>
      <c r="U16" s="11" t="s">
        <v>17</v>
      </c>
      <c r="V16" s="11" t="s">
        <v>18</v>
      </c>
      <c r="W16" s="11" t="s">
        <v>17</v>
      </c>
      <c r="X16" s="11" t="s">
        <v>18</v>
      </c>
      <c r="Y16" s="11" t="s">
        <v>17</v>
      </c>
      <c r="Z16" s="11" t="s">
        <v>18</v>
      </c>
      <c r="AA16" s="11" t="s">
        <v>17</v>
      </c>
      <c r="AB16" s="11" t="s">
        <v>18</v>
      </c>
      <c r="AC16" s="96" t="s">
        <v>17</v>
      </c>
      <c r="AD16" s="96" t="s">
        <v>18</v>
      </c>
    </row>
    <row r="17" spans="1:30" ht="15.75">
      <c r="A17" s="18">
        <v>1</v>
      </c>
      <c r="B17" s="18">
        <v>2</v>
      </c>
      <c r="C17" s="18">
        <v>3</v>
      </c>
      <c r="D17" s="192">
        <v>4</v>
      </c>
      <c r="E17" s="193"/>
      <c r="F17" s="193"/>
      <c r="G17" s="194"/>
      <c r="H17" s="18">
        <v>5</v>
      </c>
      <c r="I17" s="18">
        <v>6</v>
      </c>
      <c r="J17" s="18">
        <v>7</v>
      </c>
      <c r="K17" s="18">
        <v>6</v>
      </c>
      <c r="L17" s="18">
        <v>7</v>
      </c>
      <c r="M17" s="18">
        <v>8</v>
      </c>
      <c r="N17" s="18">
        <v>10</v>
      </c>
      <c r="O17" s="68">
        <v>11</v>
      </c>
      <c r="P17" s="68">
        <v>12</v>
      </c>
      <c r="Q17" s="68">
        <v>13</v>
      </c>
      <c r="R17" s="68">
        <v>14</v>
      </c>
      <c r="S17" s="18">
        <v>14</v>
      </c>
      <c r="T17" s="18">
        <v>15</v>
      </c>
      <c r="U17" s="18">
        <v>16</v>
      </c>
      <c r="V17" s="18">
        <v>17</v>
      </c>
      <c r="W17" s="79">
        <v>18</v>
      </c>
      <c r="X17" s="79">
        <v>19</v>
      </c>
      <c r="Y17" s="79">
        <v>20</v>
      </c>
      <c r="Z17" s="79">
        <v>21</v>
      </c>
      <c r="AA17" s="79">
        <v>22</v>
      </c>
      <c r="AB17" s="79">
        <v>23</v>
      </c>
      <c r="AC17" s="99">
        <v>24</v>
      </c>
      <c r="AD17" s="99">
        <v>25</v>
      </c>
    </row>
    <row r="18" spans="1:30" ht="15.75" customHeight="1">
      <c r="A18" s="213" t="s">
        <v>83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</row>
    <row r="19" spans="1:30" ht="15.75" customHeight="1">
      <c r="A19" s="197" t="s">
        <v>84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</row>
    <row r="20" spans="1:30" ht="15.75" customHeight="1">
      <c r="A20" s="195" t="s">
        <v>67</v>
      </c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</row>
    <row r="21" spans="1:30" ht="15.75" customHeight="1">
      <c r="A21" s="197" t="s">
        <v>85</v>
      </c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</row>
    <row r="22" spans="1:30" ht="25.5">
      <c r="A22" s="215">
        <v>1</v>
      </c>
      <c r="B22" s="205" t="s">
        <v>86</v>
      </c>
      <c r="C22" s="205"/>
      <c r="D22" s="205"/>
      <c r="E22" s="205"/>
      <c r="F22" s="205"/>
      <c r="G22" s="205"/>
      <c r="H22" s="25" t="s">
        <v>19</v>
      </c>
      <c r="I22" s="7">
        <f>I23+I24</f>
        <v>251693525.62</v>
      </c>
      <c r="J22" s="7">
        <f t="shared" ref="J22:R22" si="0">J23+J24</f>
        <v>249201868.16</v>
      </c>
      <c r="K22" s="7">
        <f t="shared" si="0"/>
        <v>76038608.829999998</v>
      </c>
      <c r="L22" s="7">
        <f t="shared" si="0"/>
        <v>75813136.210000008</v>
      </c>
      <c r="M22" s="7">
        <f t="shared" si="0"/>
        <v>82678819.069999993</v>
      </c>
      <c r="N22" s="7">
        <f t="shared" si="0"/>
        <v>82434253.859999999</v>
      </c>
      <c r="O22" s="56">
        <f t="shared" si="0"/>
        <v>92976097.719999999</v>
      </c>
      <c r="P22" s="56">
        <f t="shared" si="0"/>
        <v>90954478.090000004</v>
      </c>
      <c r="Q22" s="56">
        <f t="shared" si="0"/>
        <v>96926182.409999996</v>
      </c>
      <c r="R22" s="56">
        <f t="shared" si="0"/>
        <v>95573852.039999992</v>
      </c>
      <c r="S22" s="115" t="s">
        <v>20</v>
      </c>
      <c r="T22" s="115" t="s">
        <v>20</v>
      </c>
      <c r="U22" s="115" t="s">
        <v>20</v>
      </c>
      <c r="V22" s="115" t="s">
        <v>20</v>
      </c>
      <c r="W22" s="115" t="s">
        <v>20</v>
      </c>
      <c r="X22" s="115" t="s">
        <v>20</v>
      </c>
      <c r="Y22" s="115" t="s">
        <v>20</v>
      </c>
      <c r="Z22" s="115" t="s">
        <v>20</v>
      </c>
      <c r="AA22" s="115" t="s">
        <v>20</v>
      </c>
      <c r="AB22" s="115" t="s">
        <v>20</v>
      </c>
      <c r="AC22" s="115" t="s">
        <v>20</v>
      </c>
      <c r="AD22" s="115" t="s">
        <v>20</v>
      </c>
    </row>
    <row r="23" spans="1:30" ht="124.5" customHeight="1">
      <c r="A23" s="215"/>
      <c r="B23" s="205"/>
      <c r="C23" s="205"/>
      <c r="D23" s="205"/>
      <c r="E23" s="205"/>
      <c r="F23" s="205"/>
      <c r="G23" s="205"/>
      <c r="H23" s="1" t="s">
        <v>44</v>
      </c>
      <c r="I23" s="7">
        <f t="shared" ref="I23:K24" si="1">I26</f>
        <v>126767667.22999999</v>
      </c>
      <c r="J23" s="7">
        <f t="shared" si="1"/>
        <v>125304661.08999999</v>
      </c>
      <c r="K23" s="7">
        <f t="shared" si="1"/>
        <v>38430555.829999998</v>
      </c>
      <c r="L23" s="7">
        <f t="shared" ref="L23:N24" si="2">L26</f>
        <v>38430555.829999998</v>
      </c>
      <c r="M23" s="7">
        <f t="shared" si="2"/>
        <v>42281981.68</v>
      </c>
      <c r="N23" s="7">
        <f t="shared" si="2"/>
        <v>42281981.68</v>
      </c>
      <c r="O23" s="56">
        <f>O26</f>
        <v>46055129.719999999</v>
      </c>
      <c r="P23" s="56">
        <f>P26</f>
        <v>44592123.579999998</v>
      </c>
      <c r="Q23" s="56">
        <f t="shared" ref="Q23:R23" si="3">Q26</f>
        <v>46783673.409999996</v>
      </c>
      <c r="R23" s="56">
        <f t="shared" si="3"/>
        <v>45515366.210000001</v>
      </c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</row>
    <row r="24" spans="1:30" ht="80.25" customHeight="1">
      <c r="A24" s="215"/>
      <c r="B24" s="205"/>
      <c r="C24" s="205"/>
      <c r="D24" s="205"/>
      <c r="E24" s="205"/>
      <c r="F24" s="205"/>
      <c r="G24" s="205"/>
      <c r="H24" s="1" t="s">
        <v>45</v>
      </c>
      <c r="I24" s="7">
        <f t="shared" si="1"/>
        <v>124925858.39</v>
      </c>
      <c r="J24" s="7">
        <f t="shared" si="1"/>
        <v>123897207.07000001</v>
      </c>
      <c r="K24" s="7">
        <f t="shared" si="1"/>
        <v>37608053</v>
      </c>
      <c r="L24" s="7">
        <f t="shared" si="2"/>
        <v>37382580.380000003</v>
      </c>
      <c r="M24" s="7">
        <f t="shared" si="2"/>
        <v>40396837.390000001</v>
      </c>
      <c r="N24" s="7">
        <f t="shared" si="2"/>
        <v>40152272.18</v>
      </c>
      <c r="O24" s="56">
        <f>O27</f>
        <v>46920968</v>
      </c>
      <c r="P24" s="56">
        <f>P27</f>
        <v>46362354.509999998</v>
      </c>
      <c r="Q24" s="56">
        <f t="shared" ref="Q24:R24" si="4">Q27</f>
        <v>50142509</v>
      </c>
      <c r="R24" s="56">
        <f t="shared" si="4"/>
        <v>50058485.829999998</v>
      </c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</row>
    <row r="25" spans="1:30" ht="25.5">
      <c r="A25" s="138" t="s">
        <v>21</v>
      </c>
      <c r="B25" s="136" t="s">
        <v>87</v>
      </c>
      <c r="C25" s="171" t="s">
        <v>20</v>
      </c>
      <c r="D25" s="107">
        <v>20</v>
      </c>
      <c r="E25" s="107">
        <v>1</v>
      </c>
      <c r="F25" s="127" t="s">
        <v>228</v>
      </c>
      <c r="G25" s="127" t="s">
        <v>229</v>
      </c>
      <c r="H25" s="1" t="s">
        <v>19</v>
      </c>
      <c r="I25" s="7">
        <f t="shared" ref="I25:P25" si="5">I26+I27</f>
        <v>251693525.62</v>
      </c>
      <c r="J25" s="7">
        <f t="shared" si="5"/>
        <v>249201868.16</v>
      </c>
      <c r="K25" s="7">
        <f>K26+K27</f>
        <v>76038608.829999998</v>
      </c>
      <c r="L25" s="7">
        <f>L26+L27</f>
        <v>75813136.210000008</v>
      </c>
      <c r="M25" s="7">
        <f t="shared" si="5"/>
        <v>82678819.069999993</v>
      </c>
      <c r="N25" s="7">
        <f t="shared" si="5"/>
        <v>82434253.859999999</v>
      </c>
      <c r="O25" s="56">
        <f t="shared" si="5"/>
        <v>92976097.719999999</v>
      </c>
      <c r="P25" s="56">
        <f t="shared" si="5"/>
        <v>90954478.090000004</v>
      </c>
      <c r="Q25" s="56">
        <f t="shared" ref="Q25:R25" si="6">Q26+Q27</f>
        <v>96926182.409999996</v>
      </c>
      <c r="R25" s="56">
        <f t="shared" si="6"/>
        <v>95573852.039999992</v>
      </c>
      <c r="S25" s="113" t="s">
        <v>20</v>
      </c>
      <c r="T25" s="113" t="s">
        <v>20</v>
      </c>
      <c r="U25" s="113" t="s">
        <v>20</v>
      </c>
      <c r="V25" s="113" t="s">
        <v>20</v>
      </c>
      <c r="W25" s="113" t="s">
        <v>20</v>
      </c>
      <c r="X25" s="113" t="s">
        <v>20</v>
      </c>
      <c r="Y25" s="113" t="s">
        <v>20</v>
      </c>
      <c r="Z25" s="113" t="s">
        <v>20</v>
      </c>
      <c r="AA25" s="113" t="s">
        <v>20</v>
      </c>
      <c r="AB25" s="113" t="s">
        <v>20</v>
      </c>
      <c r="AC25" s="113" t="s">
        <v>20</v>
      </c>
      <c r="AD25" s="113" t="s">
        <v>20</v>
      </c>
    </row>
    <row r="26" spans="1:30">
      <c r="A26" s="138"/>
      <c r="B26" s="136"/>
      <c r="C26" s="170"/>
      <c r="D26" s="108"/>
      <c r="E26" s="108"/>
      <c r="F26" s="128"/>
      <c r="G26" s="128"/>
      <c r="H26" s="1" t="s">
        <v>46</v>
      </c>
      <c r="I26" s="7">
        <f t="shared" ref="I26:K27" si="7">I29+I32</f>
        <v>126767667.22999999</v>
      </c>
      <c r="J26" s="7">
        <f t="shared" si="7"/>
        <v>125304661.08999999</v>
      </c>
      <c r="K26" s="7">
        <f t="shared" si="7"/>
        <v>38430555.829999998</v>
      </c>
      <c r="L26" s="7">
        <f t="shared" ref="L26:P27" si="8">L29+L32</f>
        <v>38430555.829999998</v>
      </c>
      <c r="M26" s="7">
        <f t="shared" si="8"/>
        <v>42281981.68</v>
      </c>
      <c r="N26" s="7">
        <f>N29+N32</f>
        <v>42281981.68</v>
      </c>
      <c r="O26" s="56">
        <f>O29+O32</f>
        <v>46055129.719999999</v>
      </c>
      <c r="P26" s="56">
        <f>P29+P32</f>
        <v>44592123.579999998</v>
      </c>
      <c r="Q26" s="56">
        <f t="shared" ref="Q26:R26" si="9">Q29+Q32</f>
        <v>46783673.409999996</v>
      </c>
      <c r="R26" s="56">
        <f t="shared" si="9"/>
        <v>45515366.210000001</v>
      </c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</row>
    <row r="27" spans="1:30">
      <c r="A27" s="138"/>
      <c r="B27" s="136"/>
      <c r="C27" s="170"/>
      <c r="D27" s="108"/>
      <c r="E27" s="108"/>
      <c r="F27" s="128"/>
      <c r="G27" s="128"/>
      <c r="H27" s="1" t="s">
        <v>51</v>
      </c>
      <c r="I27" s="7">
        <f t="shared" si="7"/>
        <v>124925858.39</v>
      </c>
      <c r="J27" s="7">
        <f t="shared" si="7"/>
        <v>123897207.07000001</v>
      </c>
      <c r="K27" s="7">
        <f t="shared" si="7"/>
        <v>37608053</v>
      </c>
      <c r="L27" s="7">
        <f t="shared" si="8"/>
        <v>37382580.380000003</v>
      </c>
      <c r="M27" s="7">
        <f t="shared" si="8"/>
        <v>40396837.390000001</v>
      </c>
      <c r="N27" s="7">
        <f t="shared" si="8"/>
        <v>40152272.18</v>
      </c>
      <c r="O27" s="56">
        <f t="shared" si="8"/>
        <v>46920968</v>
      </c>
      <c r="P27" s="56">
        <f t="shared" si="8"/>
        <v>46362354.509999998</v>
      </c>
      <c r="Q27" s="56">
        <f t="shared" ref="Q27:R27" si="10">Q30+Q33</f>
        <v>50142509</v>
      </c>
      <c r="R27" s="56">
        <f t="shared" si="10"/>
        <v>50058485.829999998</v>
      </c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</row>
    <row r="28" spans="1:30" ht="138.75" customHeight="1">
      <c r="A28" s="126" t="s">
        <v>22</v>
      </c>
      <c r="B28" s="136" t="s">
        <v>88</v>
      </c>
      <c r="C28" s="136" t="s">
        <v>53</v>
      </c>
      <c r="D28" s="107" t="s">
        <v>232</v>
      </c>
      <c r="E28" s="107" t="s">
        <v>272</v>
      </c>
      <c r="F28" s="127" t="s">
        <v>233</v>
      </c>
      <c r="G28" s="127" t="s">
        <v>231</v>
      </c>
      <c r="H28" s="1" t="s">
        <v>19</v>
      </c>
      <c r="I28" s="7">
        <f t="shared" ref="I28:R28" si="11">I29+I30</f>
        <v>246489653.62</v>
      </c>
      <c r="J28" s="7">
        <f t="shared" si="11"/>
        <v>244980192.49000001</v>
      </c>
      <c r="K28" s="7">
        <f t="shared" si="11"/>
        <v>74319908.829999998</v>
      </c>
      <c r="L28" s="7">
        <f t="shared" si="11"/>
        <v>74319908.829999998</v>
      </c>
      <c r="M28" s="7">
        <f t="shared" si="11"/>
        <v>80993917.069999993</v>
      </c>
      <c r="N28" s="7">
        <f t="shared" si="11"/>
        <v>80993917.069999993</v>
      </c>
      <c r="O28" s="56">
        <f t="shared" si="11"/>
        <v>91175827.719999999</v>
      </c>
      <c r="P28" s="56">
        <f t="shared" si="11"/>
        <v>89666366.590000004</v>
      </c>
      <c r="Q28" s="56">
        <f t="shared" si="11"/>
        <v>95693982.409999996</v>
      </c>
      <c r="R28" s="56">
        <f t="shared" si="11"/>
        <v>94425675.210000008</v>
      </c>
      <c r="S28" s="12" t="s">
        <v>90</v>
      </c>
      <c r="T28" s="11" t="s">
        <v>54</v>
      </c>
      <c r="U28" s="12">
        <f t="shared" ref="U28:V31" si="12">Y28</f>
        <v>100</v>
      </c>
      <c r="V28" s="12">
        <f t="shared" si="12"/>
        <v>100</v>
      </c>
      <c r="W28" s="12">
        <v>100</v>
      </c>
      <c r="X28" s="12">
        <v>100</v>
      </c>
      <c r="Y28" s="12">
        <v>100</v>
      </c>
      <c r="Z28" s="12">
        <v>100</v>
      </c>
      <c r="AA28" s="12">
        <v>100</v>
      </c>
      <c r="AB28" s="12">
        <v>100</v>
      </c>
      <c r="AC28" s="98">
        <v>100</v>
      </c>
      <c r="AD28" s="98">
        <v>100</v>
      </c>
    </row>
    <row r="29" spans="1:30" ht="45">
      <c r="A29" s="209"/>
      <c r="B29" s="136"/>
      <c r="C29" s="136"/>
      <c r="D29" s="108"/>
      <c r="E29" s="108"/>
      <c r="F29" s="128"/>
      <c r="G29" s="128"/>
      <c r="H29" s="1" t="s">
        <v>46</v>
      </c>
      <c r="I29" s="7">
        <f>K29+M29+O29</f>
        <v>126767667.22999999</v>
      </c>
      <c r="J29" s="7">
        <f>L29+N29+P29</f>
        <v>125304661.08999999</v>
      </c>
      <c r="K29" s="2">
        <v>38430555.829999998</v>
      </c>
      <c r="L29" s="7">
        <v>38430555.829999998</v>
      </c>
      <c r="M29" s="2">
        <v>42281981.68</v>
      </c>
      <c r="N29" s="7">
        <v>42281981.68</v>
      </c>
      <c r="O29" s="56">
        <v>46055129.719999999</v>
      </c>
      <c r="P29" s="56">
        <v>44592123.579999998</v>
      </c>
      <c r="Q29" s="56">
        <v>46783673.409999996</v>
      </c>
      <c r="R29" s="56">
        <v>45515366.210000001</v>
      </c>
      <c r="S29" s="12" t="s">
        <v>91</v>
      </c>
      <c r="T29" s="11" t="s">
        <v>92</v>
      </c>
      <c r="U29" s="12" t="s">
        <v>41</v>
      </c>
      <c r="V29" s="12">
        <f t="shared" si="12"/>
        <v>1099</v>
      </c>
      <c r="W29" s="12">
        <v>1010</v>
      </c>
      <c r="X29" s="12">
        <v>1254</v>
      </c>
      <c r="Y29" s="12">
        <v>1020</v>
      </c>
      <c r="Z29" s="12">
        <v>1099</v>
      </c>
      <c r="AA29" s="12">
        <v>1030</v>
      </c>
      <c r="AB29" s="12">
        <v>1099</v>
      </c>
      <c r="AC29" s="98">
        <v>1099</v>
      </c>
      <c r="AD29" s="98">
        <v>1099</v>
      </c>
    </row>
    <row r="30" spans="1:30" ht="90">
      <c r="A30" s="209"/>
      <c r="B30" s="136"/>
      <c r="C30" s="116"/>
      <c r="D30" s="108"/>
      <c r="E30" s="108"/>
      <c r="F30" s="128"/>
      <c r="G30" s="128"/>
      <c r="H30" s="1" t="s">
        <v>51</v>
      </c>
      <c r="I30" s="7">
        <f>K30+M30+O30</f>
        <v>119721986.39</v>
      </c>
      <c r="J30" s="7">
        <f>L30+N30+P30</f>
        <v>119675531.40000001</v>
      </c>
      <c r="K30" s="2">
        <v>35889353</v>
      </c>
      <c r="L30" s="7">
        <v>35889353</v>
      </c>
      <c r="M30" s="2">
        <v>38711935.390000001</v>
      </c>
      <c r="N30" s="7">
        <v>38711935.390000001</v>
      </c>
      <c r="O30" s="56">
        <v>45120698</v>
      </c>
      <c r="P30" s="56">
        <v>45074243.009999998</v>
      </c>
      <c r="Q30" s="94">
        <v>48910309</v>
      </c>
      <c r="R30" s="94">
        <v>48910309</v>
      </c>
      <c r="S30" s="13" t="s">
        <v>93</v>
      </c>
      <c r="T30" s="15" t="s">
        <v>54</v>
      </c>
      <c r="U30" s="12" t="s">
        <v>41</v>
      </c>
      <c r="V30" s="12">
        <f t="shared" si="12"/>
        <v>100</v>
      </c>
      <c r="W30" s="13">
        <v>100</v>
      </c>
      <c r="X30" s="13">
        <v>100</v>
      </c>
      <c r="Y30" s="13">
        <v>100</v>
      </c>
      <c r="Z30" s="13">
        <v>100</v>
      </c>
      <c r="AA30" s="13">
        <v>100</v>
      </c>
      <c r="AB30" s="13">
        <v>100</v>
      </c>
      <c r="AC30" s="13">
        <v>100</v>
      </c>
      <c r="AD30" s="13">
        <v>100</v>
      </c>
    </row>
    <row r="31" spans="1:30" ht="30.75" customHeight="1">
      <c r="A31" s="124" t="s">
        <v>23</v>
      </c>
      <c r="B31" s="136" t="s">
        <v>89</v>
      </c>
      <c r="C31" s="136" t="s">
        <v>53</v>
      </c>
      <c r="D31" s="107">
        <v>20</v>
      </c>
      <c r="E31" s="107">
        <v>1</v>
      </c>
      <c r="F31" s="127" t="s">
        <v>228</v>
      </c>
      <c r="G31" s="127" t="s">
        <v>234</v>
      </c>
      <c r="H31" s="1" t="s">
        <v>19</v>
      </c>
      <c r="I31" s="7">
        <f t="shared" ref="I31:R31" si="13">I32+I33</f>
        <v>5203872</v>
      </c>
      <c r="J31" s="7">
        <f t="shared" si="13"/>
        <v>4221675.67</v>
      </c>
      <c r="K31" s="7">
        <f>K32+K33</f>
        <v>1718700</v>
      </c>
      <c r="L31" s="7">
        <f>L32+L33</f>
        <v>1493227.38</v>
      </c>
      <c r="M31" s="7">
        <f t="shared" si="13"/>
        <v>1684902</v>
      </c>
      <c r="N31" s="7">
        <f t="shared" si="13"/>
        <v>1440336.79</v>
      </c>
      <c r="O31" s="56">
        <f t="shared" si="13"/>
        <v>1800270</v>
      </c>
      <c r="P31" s="56">
        <f t="shared" si="13"/>
        <v>1288111.5</v>
      </c>
      <c r="Q31" s="56">
        <f t="shared" si="13"/>
        <v>1232200</v>
      </c>
      <c r="R31" s="56">
        <f t="shared" si="13"/>
        <v>1148176.83</v>
      </c>
      <c r="S31" s="206" t="s">
        <v>94</v>
      </c>
      <c r="T31" s="113" t="s">
        <v>54</v>
      </c>
      <c r="U31" s="150" t="s">
        <v>41</v>
      </c>
      <c r="V31" s="150">
        <f t="shared" si="12"/>
        <v>100</v>
      </c>
      <c r="W31" s="150">
        <v>100</v>
      </c>
      <c r="X31" s="150">
        <v>100</v>
      </c>
      <c r="Y31" s="150">
        <v>100</v>
      </c>
      <c r="Z31" s="150">
        <v>100</v>
      </c>
      <c r="AA31" s="150">
        <v>100</v>
      </c>
      <c r="AB31" s="150">
        <v>100</v>
      </c>
      <c r="AC31" s="150">
        <v>100</v>
      </c>
      <c r="AD31" s="150">
        <v>100</v>
      </c>
    </row>
    <row r="32" spans="1:30" ht="22.5" customHeight="1">
      <c r="A32" s="125"/>
      <c r="B32" s="136"/>
      <c r="C32" s="136"/>
      <c r="D32" s="108"/>
      <c r="E32" s="108"/>
      <c r="F32" s="128"/>
      <c r="G32" s="128"/>
      <c r="H32" s="1" t="s">
        <v>46</v>
      </c>
      <c r="I32" s="7">
        <f>K32+M32</f>
        <v>0</v>
      </c>
      <c r="J32" s="7">
        <f>L32+N32</f>
        <v>0</v>
      </c>
      <c r="K32" s="2">
        <v>0</v>
      </c>
      <c r="L32" s="7"/>
      <c r="M32" s="2">
        <v>0</v>
      </c>
      <c r="N32" s="7">
        <v>0</v>
      </c>
      <c r="O32" s="56">
        <v>0</v>
      </c>
      <c r="P32" s="56">
        <v>0</v>
      </c>
      <c r="Q32" s="56">
        <v>0</v>
      </c>
      <c r="R32" s="56"/>
      <c r="S32" s="207"/>
      <c r="T32" s="106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</row>
    <row r="33" spans="1:30" ht="55.5" customHeight="1">
      <c r="A33" s="125"/>
      <c r="B33" s="116"/>
      <c r="C33" s="116"/>
      <c r="D33" s="108"/>
      <c r="E33" s="108"/>
      <c r="F33" s="128"/>
      <c r="G33" s="128"/>
      <c r="H33" s="1" t="s">
        <v>51</v>
      </c>
      <c r="I33" s="7">
        <f>K33+M33+O33</f>
        <v>5203872</v>
      </c>
      <c r="J33" s="7">
        <f>L33+N33+P33</f>
        <v>4221675.67</v>
      </c>
      <c r="K33" s="2">
        <v>1718700</v>
      </c>
      <c r="L33" s="7">
        <v>1493227.38</v>
      </c>
      <c r="M33" s="2">
        <v>1684902</v>
      </c>
      <c r="N33" s="7">
        <v>1440336.79</v>
      </c>
      <c r="O33" s="56">
        <v>1800270</v>
      </c>
      <c r="P33" s="56">
        <v>1288111.5</v>
      </c>
      <c r="Q33" s="56">
        <v>1232200</v>
      </c>
      <c r="R33" s="56">
        <v>1148176.83</v>
      </c>
      <c r="S33" s="208"/>
      <c r="T33" s="114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</row>
    <row r="34" spans="1:30" ht="30.75" customHeight="1">
      <c r="A34" s="184">
        <v>2</v>
      </c>
      <c r="B34" s="137" t="s">
        <v>95</v>
      </c>
      <c r="C34" s="137"/>
      <c r="D34" s="137"/>
      <c r="E34" s="137"/>
      <c r="F34" s="137"/>
      <c r="G34" s="137"/>
      <c r="H34" s="1" t="s">
        <v>19</v>
      </c>
      <c r="I34" s="7">
        <f>I35+I36</f>
        <v>859042512.74000001</v>
      </c>
      <c r="J34" s="7">
        <f t="shared" ref="J34:P34" si="14">J35+J36</f>
        <v>853544254.48000002</v>
      </c>
      <c r="K34" s="7">
        <f>K35+K36</f>
        <v>247618903.50999999</v>
      </c>
      <c r="L34" s="7">
        <f>L35+L36</f>
        <v>247062028.13</v>
      </c>
      <c r="M34" s="7">
        <f t="shared" si="14"/>
        <v>283350867.39999998</v>
      </c>
      <c r="N34" s="7">
        <f t="shared" si="14"/>
        <v>282379154.44999999</v>
      </c>
      <c r="O34" s="56">
        <f t="shared" si="14"/>
        <v>328072741.82999998</v>
      </c>
      <c r="P34" s="56">
        <f t="shared" si="14"/>
        <v>324103071.89999998</v>
      </c>
      <c r="Q34" s="56">
        <f t="shared" ref="Q34:R34" si="15">Q35+Q36</f>
        <v>359642960.99000001</v>
      </c>
      <c r="R34" s="56">
        <f t="shared" si="15"/>
        <v>355361404.52999997</v>
      </c>
      <c r="S34" s="113" t="s">
        <v>97</v>
      </c>
      <c r="T34" s="113" t="s">
        <v>97</v>
      </c>
      <c r="U34" s="113" t="s">
        <v>97</v>
      </c>
      <c r="V34" s="113" t="s">
        <v>97</v>
      </c>
      <c r="W34" s="113" t="s">
        <v>97</v>
      </c>
      <c r="X34" s="113" t="s">
        <v>97</v>
      </c>
      <c r="Y34" s="113" t="s">
        <v>97</v>
      </c>
      <c r="Z34" s="113" t="s">
        <v>97</v>
      </c>
      <c r="AA34" s="113" t="s">
        <v>97</v>
      </c>
      <c r="AB34" s="113" t="s">
        <v>97</v>
      </c>
      <c r="AC34" s="113" t="s">
        <v>97</v>
      </c>
      <c r="AD34" s="113" t="s">
        <v>97</v>
      </c>
    </row>
    <row r="35" spans="1:30" s="19" customFormat="1" ht="15" customHeight="1">
      <c r="A35" s="184"/>
      <c r="B35" s="137"/>
      <c r="C35" s="137"/>
      <c r="D35" s="137"/>
      <c r="E35" s="137"/>
      <c r="F35" s="137"/>
      <c r="G35" s="137"/>
      <c r="H35" s="1" t="s">
        <v>46</v>
      </c>
      <c r="I35" s="7">
        <f>K35+M35+O35</f>
        <v>145859929.11999997</v>
      </c>
      <c r="J35" s="7">
        <f>L35+N35+P35</f>
        <v>142954655.72999999</v>
      </c>
      <c r="K35" s="7">
        <f t="shared" ref="K35:P36" si="16">K38</f>
        <v>43325603.689999998</v>
      </c>
      <c r="L35" s="7">
        <f t="shared" si="16"/>
        <v>43248066.240000002</v>
      </c>
      <c r="M35" s="7">
        <f t="shared" si="16"/>
        <v>54346602.599999994</v>
      </c>
      <c r="N35" s="7">
        <f t="shared" si="16"/>
        <v>54249172.799999997</v>
      </c>
      <c r="O35" s="56">
        <f t="shared" si="16"/>
        <v>48187722.829999991</v>
      </c>
      <c r="P35" s="56">
        <f t="shared" si="16"/>
        <v>45457416.689999998</v>
      </c>
      <c r="Q35" s="56">
        <f t="shared" ref="Q35:R35" si="17">Q38</f>
        <v>56107431.219999999</v>
      </c>
      <c r="R35" s="56">
        <f t="shared" si="17"/>
        <v>51902980.519999996</v>
      </c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</row>
    <row r="36" spans="1:30" s="19" customFormat="1" ht="15" customHeight="1">
      <c r="A36" s="184"/>
      <c r="B36" s="137"/>
      <c r="C36" s="137"/>
      <c r="D36" s="137"/>
      <c r="E36" s="137"/>
      <c r="F36" s="137"/>
      <c r="G36" s="137"/>
      <c r="H36" s="1" t="s">
        <v>51</v>
      </c>
      <c r="I36" s="7">
        <f>K36+M36+O36</f>
        <v>713182583.62</v>
      </c>
      <c r="J36" s="7">
        <f>L36+N36+P36</f>
        <v>710589598.75</v>
      </c>
      <c r="K36" s="7">
        <f t="shared" si="16"/>
        <v>204293299.81999999</v>
      </c>
      <c r="L36" s="7">
        <f t="shared" si="16"/>
        <v>203813961.88999999</v>
      </c>
      <c r="M36" s="7">
        <f t="shared" si="16"/>
        <v>229004264.80000001</v>
      </c>
      <c r="N36" s="7">
        <f t="shared" si="16"/>
        <v>228129981.65000001</v>
      </c>
      <c r="O36" s="56">
        <f t="shared" si="16"/>
        <v>279885019</v>
      </c>
      <c r="P36" s="56">
        <f t="shared" si="16"/>
        <v>278645655.20999998</v>
      </c>
      <c r="Q36" s="56">
        <f t="shared" ref="Q36:R36" si="18">Q39</f>
        <v>303535529.76999998</v>
      </c>
      <c r="R36" s="56">
        <f t="shared" si="18"/>
        <v>303458424.00999999</v>
      </c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</row>
    <row r="37" spans="1:30" s="19" customFormat="1" ht="30.75" customHeight="1">
      <c r="A37" s="162" t="s">
        <v>47</v>
      </c>
      <c r="B37" s="136" t="s">
        <v>96</v>
      </c>
      <c r="C37" s="171" t="s">
        <v>20</v>
      </c>
      <c r="D37" s="107">
        <v>20</v>
      </c>
      <c r="E37" s="107">
        <v>1</v>
      </c>
      <c r="F37" s="127" t="s">
        <v>230</v>
      </c>
      <c r="G37" s="127" t="s">
        <v>229</v>
      </c>
      <c r="H37" s="1" t="s">
        <v>19</v>
      </c>
      <c r="I37" s="7">
        <f t="shared" ref="I37:P37" si="19">I38+I39</f>
        <v>859042512.74000001</v>
      </c>
      <c r="J37" s="7">
        <f t="shared" si="19"/>
        <v>853544254.48000002</v>
      </c>
      <c r="K37" s="7">
        <f>K38+K39</f>
        <v>247618903.50999999</v>
      </c>
      <c r="L37" s="7">
        <f>L38+L39</f>
        <v>247062028.13</v>
      </c>
      <c r="M37" s="7">
        <f t="shared" si="19"/>
        <v>283350867.39999998</v>
      </c>
      <c r="N37" s="7">
        <f t="shared" si="19"/>
        <v>282379154.44999999</v>
      </c>
      <c r="O37" s="56">
        <f t="shared" si="19"/>
        <v>328072741.82999998</v>
      </c>
      <c r="P37" s="56">
        <f t="shared" si="19"/>
        <v>324103071.89999998</v>
      </c>
      <c r="Q37" s="56">
        <f t="shared" ref="Q37:R37" si="20">Q38+Q39</f>
        <v>359642960.99000001</v>
      </c>
      <c r="R37" s="56">
        <f t="shared" si="20"/>
        <v>355361404.52999997</v>
      </c>
      <c r="S37" s="141" t="s">
        <v>97</v>
      </c>
      <c r="T37" s="113" t="s">
        <v>97</v>
      </c>
      <c r="U37" s="113" t="s">
        <v>97</v>
      </c>
      <c r="V37" s="113" t="s">
        <v>97</v>
      </c>
      <c r="W37" s="113" t="s">
        <v>97</v>
      </c>
      <c r="X37" s="113" t="s">
        <v>97</v>
      </c>
      <c r="Y37" s="113" t="s">
        <v>97</v>
      </c>
      <c r="Z37" s="113" t="s">
        <v>97</v>
      </c>
      <c r="AA37" s="113" t="s">
        <v>97</v>
      </c>
      <c r="AB37" s="113" t="s">
        <v>97</v>
      </c>
      <c r="AC37" s="113" t="s">
        <v>97</v>
      </c>
      <c r="AD37" s="113" t="s">
        <v>97</v>
      </c>
    </row>
    <row r="38" spans="1:30" s="19" customFormat="1" ht="15" customHeight="1">
      <c r="A38" s="163"/>
      <c r="B38" s="136"/>
      <c r="C38" s="170"/>
      <c r="D38" s="108"/>
      <c r="E38" s="108"/>
      <c r="F38" s="128"/>
      <c r="G38" s="128"/>
      <c r="H38" s="1" t="s">
        <v>46</v>
      </c>
      <c r="I38" s="7">
        <f>K38+M38+O38</f>
        <v>145859929.11999997</v>
      </c>
      <c r="J38" s="7">
        <f>L38+N38+P38</f>
        <v>142954655.72999999</v>
      </c>
      <c r="K38" s="7">
        <f t="shared" ref="K38:P39" si="21">K41+K45+K48+K51+K54</f>
        <v>43325603.689999998</v>
      </c>
      <c r="L38" s="7">
        <f t="shared" si="21"/>
        <v>43248066.240000002</v>
      </c>
      <c r="M38" s="7">
        <f t="shared" si="21"/>
        <v>54346602.599999994</v>
      </c>
      <c r="N38" s="7">
        <f t="shared" si="21"/>
        <v>54249172.799999997</v>
      </c>
      <c r="O38" s="56">
        <f>O41+O45+O48+O51+O54</f>
        <v>48187722.829999991</v>
      </c>
      <c r="P38" s="56">
        <f t="shared" si="21"/>
        <v>45457416.689999998</v>
      </c>
      <c r="Q38" s="56">
        <f t="shared" ref="Q38:R38" si="22">Q41+Q45+Q48+Q51+Q54</f>
        <v>56107431.219999999</v>
      </c>
      <c r="R38" s="56">
        <f t="shared" si="22"/>
        <v>51902980.519999996</v>
      </c>
      <c r="S38" s="141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</row>
    <row r="39" spans="1:30" s="19" customFormat="1" ht="15" customHeight="1">
      <c r="A39" s="163"/>
      <c r="B39" s="136"/>
      <c r="C39" s="170"/>
      <c r="D39" s="108"/>
      <c r="E39" s="108"/>
      <c r="F39" s="128"/>
      <c r="G39" s="128"/>
      <c r="H39" s="1" t="s">
        <v>51</v>
      </c>
      <c r="I39" s="7">
        <f>K39+M39+O39</f>
        <v>713182583.62</v>
      </c>
      <c r="J39" s="7">
        <f>L39+N39+P39</f>
        <v>710589598.75</v>
      </c>
      <c r="K39" s="7">
        <f t="shared" si="21"/>
        <v>204293299.81999999</v>
      </c>
      <c r="L39" s="7">
        <f t="shared" si="21"/>
        <v>203813961.88999999</v>
      </c>
      <c r="M39" s="7">
        <f t="shared" si="21"/>
        <v>229004264.80000001</v>
      </c>
      <c r="N39" s="7">
        <f t="shared" si="21"/>
        <v>228129981.65000001</v>
      </c>
      <c r="O39" s="56">
        <f t="shared" si="21"/>
        <v>279885019</v>
      </c>
      <c r="P39" s="56">
        <f t="shared" si="21"/>
        <v>278645655.20999998</v>
      </c>
      <c r="Q39" s="56">
        <f t="shared" ref="Q39:R39" si="23">Q42+Q46+Q49+Q52+Q55</f>
        <v>303535529.76999998</v>
      </c>
      <c r="R39" s="56">
        <f t="shared" si="23"/>
        <v>303458424.00999999</v>
      </c>
      <c r="S39" s="141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</row>
    <row r="40" spans="1:30" s="19" customFormat="1" ht="153.75" customHeight="1">
      <c r="A40" s="181" t="s">
        <v>48</v>
      </c>
      <c r="B40" s="116" t="s">
        <v>98</v>
      </c>
      <c r="C40" s="107" t="s">
        <v>53</v>
      </c>
      <c r="D40" s="186">
        <v>20</v>
      </c>
      <c r="E40" s="189">
        <v>1</v>
      </c>
      <c r="F40" s="186">
        <v>2</v>
      </c>
      <c r="G40" s="157" t="s">
        <v>231</v>
      </c>
      <c r="H40" s="1" t="s">
        <v>19</v>
      </c>
      <c r="I40" s="7">
        <f t="shared" ref="I40:R40" si="24">I41+I42</f>
        <v>782210586.77999997</v>
      </c>
      <c r="J40" s="7">
        <f t="shared" si="24"/>
        <v>779052646.56000006</v>
      </c>
      <c r="K40" s="7">
        <f>K41+K42</f>
        <v>235178729.28999999</v>
      </c>
      <c r="L40" s="7">
        <f>L41+L42</f>
        <v>235178729.28999999</v>
      </c>
      <c r="M40" s="7">
        <f t="shared" si="24"/>
        <v>253809338.57999998</v>
      </c>
      <c r="N40" s="7">
        <f t="shared" si="24"/>
        <v>253809338.57999998</v>
      </c>
      <c r="O40" s="56">
        <f t="shared" si="24"/>
        <v>293222518.90999997</v>
      </c>
      <c r="P40" s="56">
        <f t="shared" si="24"/>
        <v>290064578.69</v>
      </c>
      <c r="Q40" s="56">
        <f t="shared" si="24"/>
        <v>323932440.92000002</v>
      </c>
      <c r="R40" s="56">
        <f t="shared" si="24"/>
        <v>319965767.79000002</v>
      </c>
      <c r="S40" s="12" t="s">
        <v>99</v>
      </c>
      <c r="T40" s="11" t="s">
        <v>54</v>
      </c>
      <c r="U40" s="12">
        <f t="shared" ref="U40:V45" si="25">Y40</f>
        <v>100</v>
      </c>
      <c r="V40" s="12">
        <f t="shared" si="25"/>
        <v>100</v>
      </c>
      <c r="W40" s="12">
        <v>100</v>
      </c>
      <c r="X40" s="12">
        <v>100</v>
      </c>
      <c r="Y40" s="12">
        <v>100</v>
      </c>
      <c r="Z40" s="12">
        <v>100</v>
      </c>
      <c r="AA40" s="12">
        <v>100</v>
      </c>
      <c r="AB40" s="12">
        <v>100</v>
      </c>
      <c r="AC40" s="98">
        <v>100</v>
      </c>
      <c r="AD40" s="98">
        <v>100</v>
      </c>
    </row>
    <row r="41" spans="1:30" s="19" customFormat="1" ht="72" customHeight="1">
      <c r="A41" s="182"/>
      <c r="B41" s="134"/>
      <c r="C41" s="108"/>
      <c r="D41" s="187"/>
      <c r="E41" s="190"/>
      <c r="F41" s="187"/>
      <c r="G41" s="158"/>
      <c r="H41" s="1" t="s">
        <v>46</v>
      </c>
      <c r="I41" s="7">
        <f>K41+M41+O41</f>
        <v>141874869.78</v>
      </c>
      <c r="J41" s="7">
        <f>L41+N41+P41</f>
        <v>139319219.11000001</v>
      </c>
      <c r="K41" s="2">
        <v>42153987.289999999</v>
      </c>
      <c r="L41" s="7">
        <v>42153987.289999999</v>
      </c>
      <c r="M41" s="2">
        <v>53079523.579999998</v>
      </c>
      <c r="N41" s="7">
        <v>53079523.579999998</v>
      </c>
      <c r="O41" s="56">
        <v>46641358.909999996</v>
      </c>
      <c r="P41" s="56">
        <v>44085708.240000002</v>
      </c>
      <c r="Q41" s="56">
        <v>54427338.420000002</v>
      </c>
      <c r="R41" s="56">
        <v>50460665.289999999</v>
      </c>
      <c r="S41" s="1" t="s">
        <v>103</v>
      </c>
      <c r="T41" s="11" t="s">
        <v>54</v>
      </c>
      <c r="U41" s="14">
        <f t="shared" si="25"/>
        <v>100</v>
      </c>
      <c r="V41" s="14">
        <f t="shared" si="25"/>
        <v>100</v>
      </c>
      <c r="W41" s="14">
        <v>100</v>
      </c>
      <c r="X41" s="14">
        <v>100</v>
      </c>
      <c r="Y41" s="14">
        <v>100</v>
      </c>
      <c r="Z41" s="14">
        <v>100</v>
      </c>
      <c r="AA41" s="14">
        <v>100</v>
      </c>
      <c r="AB41" s="14">
        <v>100</v>
      </c>
      <c r="AC41" s="14">
        <v>100</v>
      </c>
      <c r="AD41" s="14">
        <v>100</v>
      </c>
    </row>
    <row r="42" spans="1:30" s="19" customFormat="1" ht="43.5" customHeight="1">
      <c r="A42" s="182"/>
      <c r="B42" s="134"/>
      <c r="C42" s="108"/>
      <c r="D42" s="187"/>
      <c r="E42" s="190"/>
      <c r="F42" s="187"/>
      <c r="G42" s="158"/>
      <c r="H42" s="107" t="s">
        <v>51</v>
      </c>
      <c r="I42" s="153">
        <f>K42+M42+O42</f>
        <v>640335717</v>
      </c>
      <c r="J42" s="153">
        <f>L42+N42+P42</f>
        <v>639733427.45000005</v>
      </c>
      <c r="K42" s="160">
        <v>193024742</v>
      </c>
      <c r="L42" s="153">
        <v>193024742</v>
      </c>
      <c r="M42" s="160">
        <v>200729815</v>
      </c>
      <c r="N42" s="153">
        <v>200729815</v>
      </c>
      <c r="O42" s="222">
        <v>246581160</v>
      </c>
      <c r="P42" s="222">
        <v>245978870.44999999</v>
      </c>
      <c r="Q42" s="77">
        <v>269505102.5</v>
      </c>
      <c r="R42" s="92">
        <v>269505102.5</v>
      </c>
      <c r="S42" s="1" t="s">
        <v>100</v>
      </c>
      <c r="T42" s="11" t="s">
        <v>54</v>
      </c>
      <c r="U42" s="14">
        <f t="shared" si="25"/>
        <v>100</v>
      </c>
      <c r="V42" s="14">
        <f t="shared" si="25"/>
        <v>100</v>
      </c>
      <c r="W42" s="14">
        <v>100</v>
      </c>
      <c r="X42" s="14">
        <v>100</v>
      </c>
      <c r="Y42" s="14">
        <v>100</v>
      </c>
      <c r="Z42" s="14">
        <v>100</v>
      </c>
      <c r="AA42" s="14">
        <v>100</v>
      </c>
      <c r="AB42" s="14">
        <v>98.4</v>
      </c>
      <c r="AC42" s="14">
        <v>98.4</v>
      </c>
      <c r="AD42" s="14">
        <v>98.4</v>
      </c>
    </row>
    <row r="43" spans="1:30" s="19" customFormat="1" ht="29.25" customHeight="1">
      <c r="A43" s="183"/>
      <c r="B43" s="135"/>
      <c r="C43" s="109"/>
      <c r="D43" s="188"/>
      <c r="E43" s="191"/>
      <c r="F43" s="188"/>
      <c r="G43" s="159"/>
      <c r="H43" s="109"/>
      <c r="I43" s="154">
        <f>K43+M43</f>
        <v>0</v>
      </c>
      <c r="J43" s="154">
        <f>L43+N43</f>
        <v>0</v>
      </c>
      <c r="K43" s="161"/>
      <c r="L43" s="154"/>
      <c r="M43" s="161"/>
      <c r="N43" s="154"/>
      <c r="O43" s="223"/>
      <c r="P43" s="223"/>
      <c r="Q43" s="78"/>
      <c r="R43" s="78"/>
      <c r="S43" s="1" t="s">
        <v>101</v>
      </c>
      <c r="T43" s="11" t="s">
        <v>92</v>
      </c>
      <c r="U43" s="14" t="s">
        <v>41</v>
      </c>
      <c r="V43" s="14" t="s">
        <v>41</v>
      </c>
      <c r="W43" s="14">
        <v>3000</v>
      </c>
      <c r="X43" s="14">
        <v>3099</v>
      </c>
      <c r="Y43" s="14">
        <v>3005</v>
      </c>
      <c r="Z43" s="14">
        <v>3152</v>
      </c>
      <c r="AA43" s="14">
        <v>3010</v>
      </c>
      <c r="AB43" s="14">
        <v>3247</v>
      </c>
      <c r="AC43" s="14">
        <v>3247</v>
      </c>
      <c r="AD43" s="14">
        <v>3247</v>
      </c>
    </row>
    <row r="44" spans="1:30" s="19" customFormat="1" ht="267.75" customHeight="1">
      <c r="A44" s="181" t="s">
        <v>102</v>
      </c>
      <c r="B44" s="116" t="s">
        <v>104</v>
      </c>
      <c r="C44" s="116" t="s">
        <v>53</v>
      </c>
      <c r="D44" s="107" t="s">
        <v>232</v>
      </c>
      <c r="E44" s="107" t="s">
        <v>237</v>
      </c>
      <c r="F44" s="127" t="s">
        <v>236</v>
      </c>
      <c r="G44" s="127" t="s">
        <v>235</v>
      </c>
      <c r="H44" s="1" t="s">
        <v>19</v>
      </c>
      <c r="I44" s="6">
        <f t="shared" ref="I44:R44" si="26">I45+I46</f>
        <v>3475788.4699999997</v>
      </c>
      <c r="J44" s="6">
        <f t="shared" si="26"/>
        <v>3152152.26</v>
      </c>
      <c r="K44" s="6">
        <f>K45+K46</f>
        <v>1735774</v>
      </c>
      <c r="L44" s="6">
        <f>L45+L46</f>
        <v>1587710</v>
      </c>
      <c r="M44" s="6">
        <f t="shared" si="26"/>
        <v>950040</v>
      </c>
      <c r="N44" s="6">
        <f t="shared" si="26"/>
        <v>937142.26</v>
      </c>
      <c r="O44" s="57">
        <f t="shared" si="26"/>
        <v>789974.47</v>
      </c>
      <c r="P44" s="57">
        <f t="shared" si="26"/>
        <v>627300</v>
      </c>
      <c r="Q44" s="57">
        <f t="shared" si="26"/>
        <v>512126.66</v>
      </c>
      <c r="R44" s="57">
        <f t="shared" si="26"/>
        <v>475466.96</v>
      </c>
      <c r="S44" s="25" t="s">
        <v>320</v>
      </c>
      <c r="T44" s="11" t="s">
        <v>54</v>
      </c>
      <c r="U44" s="14">
        <f t="shared" si="25"/>
        <v>100</v>
      </c>
      <c r="V44" s="14">
        <f t="shared" si="25"/>
        <v>100</v>
      </c>
      <c r="W44" s="14">
        <v>100</v>
      </c>
      <c r="X44" s="14">
        <v>100</v>
      </c>
      <c r="Y44" s="14">
        <v>100</v>
      </c>
      <c r="Z44" s="14">
        <v>100</v>
      </c>
      <c r="AA44" s="14">
        <v>100</v>
      </c>
      <c r="AB44" s="14">
        <v>100</v>
      </c>
      <c r="AC44" s="14">
        <v>100</v>
      </c>
      <c r="AD44" s="14">
        <v>100</v>
      </c>
    </row>
    <row r="45" spans="1:30" s="19" customFormat="1" ht="29.25" customHeight="1">
      <c r="A45" s="182"/>
      <c r="B45" s="134"/>
      <c r="C45" s="134"/>
      <c r="D45" s="108"/>
      <c r="E45" s="108"/>
      <c r="F45" s="128"/>
      <c r="G45" s="128"/>
      <c r="H45" s="1" t="s">
        <v>46</v>
      </c>
      <c r="I45" s="6">
        <f>K45+M45+O45</f>
        <v>1812881.47</v>
      </c>
      <c r="J45" s="6">
        <f>L45+N45+P45</f>
        <v>1576076.13</v>
      </c>
      <c r="K45" s="6">
        <v>867887</v>
      </c>
      <c r="L45" s="6">
        <v>793855</v>
      </c>
      <c r="M45" s="2">
        <v>475020</v>
      </c>
      <c r="N45" s="6">
        <v>468571.13</v>
      </c>
      <c r="O45" s="56">
        <v>469974.47</v>
      </c>
      <c r="P45" s="56">
        <v>313650</v>
      </c>
      <c r="Q45" s="56">
        <v>256063.33</v>
      </c>
      <c r="R45" s="56">
        <v>237733.48</v>
      </c>
      <c r="S45" s="116" t="s">
        <v>106</v>
      </c>
      <c r="T45" s="113" t="s">
        <v>54</v>
      </c>
      <c r="U45" s="113">
        <f t="shared" si="25"/>
        <v>94.6</v>
      </c>
      <c r="V45" s="113">
        <f t="shared" si="25"/>
        <v>94.6</v>
      </c>
      <c r="W45" s="113">
        <v>94.5</v>
      </c>
      <c r="X45" s="113">
        <v>86.77</v>
      </c>
      <c r="Y45" s="113">
        <v>94.6</v>
      </c>
      <c r="Z45" s="113">
        <v>94.6</v>
      </c>
      <c r="AA45" s="113">
        <v>94.7</v>
      </c>
      <c r="AB45" s="113">
        <v>95.5</v>
      </c>
      <c r="AC45" s="113">
        <v>95.5</v>
      </c>
      <c r="AD45" s="113">
        <v>95.5</v>
      </c>
    </row>
    <row r="46" spans="1:30" s="19" customFormat="1" ht="30.75" customHeight="1">
      <c r="A46" s="183"/>
      <c r="B46" s="135"/>
      <c r="C46" s="135"/>
      <c r="D46" s="108"/>
      <c r="E46" s="108"/>
      <c r="F46" s="128"/>
      <c r="G46" s="128"/>
      <c r="H46" s="1" t="s">
        <v>51</v>
      </c>
      <c r="I46" s="6">
        <f>K46+M46+O46</f>
        <v>1662907</v>
      </c>
      <c r="J46" s="6">
        <f>L46+N46+P46</f>
        <v>1576076.13</v>
      </c>
      <c r="K46" s="6">
        <v>867887</v>
      </c>
      <c r="L46" s="6">
        <v>793855</v>
      </c>
      <c r="M46" s="2">
        <v>475020</v>
      </c>
      <c r="N46" s="6">
        <v>468571.13</v>
      </c>
      <c r="O46" s="56">
        <v>320000</v>
      </c>
      <c r="P46" s="56">
        <v>313650</v>
      </c>
      <c r="Q46" s="56">
        <v>256063.33</v>
      </c>
      <c r="R46" s="56">
        <v>237733.48</v>
      </c>
      <c r="S46" s="135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</row>
    <row r="47" spans="1:30" s="19" customFormat="1" ht="102" customHeight="1">
      <c r="A47" s="181" t="s">
        <v>107</v>
      </c>
      <c r="B47" s="116" t="s">
        <v>108</v>
      </c>
      <c r="C47" s="116" t="s">
        <v>53</v>
      </c>
      <c r="D47" s="107">
        <v>20</v>
      </c>
      <c r="E47" s="107">
        <v>1</v>
      </c>
      <c r="F47" s="127" t="s">
        <v>230</v>
      </c>
      <c r="G47" s="127" t="s">
        <v>240</v>
      </c>
      <c r="H47" s="1" t="s">
        <v>19</v>
      </c>
      <c r="I47" s="8">
        <f t="shared" ref="I47:R47" si="27">I48+I49</f>
        <v>506841.81000000006</v>
      </c>
      <c r="J47" s="8">
        <f t="shared" si="27"/>
        <v>488510.81</v>
      </c>
      <c r="K47" s="8">
        <f>K48+K49</f>
        <v>63666.18</v>
      </c>
      <c r="L47" s="8">
        <f>L48+L49</f>
        <v>63666.18</v>
      </c>
      <c r="M47" s="8">
        <f t="shared" si="27"/>
        <v>166572.23000000001</v>
      </c>
      <c r="N47" s="8">
        <f t="shared" si="27"/>
        <v>166572.23000000001</v>
      </c>
      <c r="O47" s="58">
        <f t="shared" si="27"/>
        <v>276603.40000000002</v>
      </c>
      <c r="P47" s="58">
        <f t="shared" si="27"/>
        <v>258272.4</v>
      </c>
      <c r="Q47" s="58">
        <f t="shared" si="27"/>
        <v>577980</v>
      </c>
      <c r="R47" s="58">
        <f t="shared" si="27"/>
        <v>358532.28</v>
      </c>
      <c r="S47" s="116" t="s">
        <v>109</v>
      </c>
      <c r="T47" s="113" t="s">
        <v>92</v>
      </c>
      <c r="U47" s="113">
        <f>Y47</f>
        <v>17</v>
      </c>
      <c r="V47" s="113">
        <f>Z47</f>
        <v>17</v>
      </c>
      <c r="W47" s="113">
        <v>17</v>
      </c>
      <c r="X47" s="113">
        <v>17</v>
      </c>
      <c r="Y47" s="113">
        <v>17</v>
      </c>
      <c r="Z47" s="113">
        <v>17</v>
      </c>
      <c r="AA47" s="113">
        <v>17</v>
      </c>
      <c r="AB47" s="113">
        <v>53</v>
      </c>
      <c r="AC47" s="113">
        <v>53</v>
      </c>
      <c r="AD47" s="113">
        <v>53</v>
      </c>
    </row>
    <row r="48" spans="1:30" s="19" customFormat="1">
      <c r="A48" s="182"/>
      <c r="B48" s="134"/>
      <c r="C48" s="134"/>
      <c r="D48" s="108"/>
      <c r="E48" s="108"/>
      <c r="F48" s="128"/>
      <c r="G48" s="128"/>
      <c r="H48" s="1" t="s">
        <v>46</v>
      </c>
      <c r="I48" s="6">
        <f>K48+M48+O48</f>
        <v>506841.81000000006</v>
      </c>
      <c r="J48" s="6">
        <f>L48+N48+P48</f>
        <v>488510.81</v>
      </c>
      <c r="K48" s="6">
        <v>63666.18</v>
      </c>
      <c r="L48" s="6">
        <v>63666.18</v>
      </c>
      <c r="M48" s="6">
        <v>166572.23000000001</v>
      </c>
      <c r="N48" s="6">
        <v>166572.23000000001</v>
      </c>
      <c r="O48" s="56">
        <v>276603.40000000002</v>
      </c>
      <c r="P48" s="56">
        <v>258272.4</v>
      </c>
      <c r="Q48" s="56">
        <v>577980</v>
      </c>
      <c r="R48" s="56">
        <v>358532.28</v>
      </c>
      <c r="S48" s="134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</row>
    <row r="49" spans="1:30" s="19" customFormat="1">
      <c r="A49" s="183"/>
      <c r="B49" s="135"/>
      <c r="C49" s="135"/>
      <c r="D49" s="108"/>
      <c r="E49" s="108"/>
      <c r="F49" s="128"/>
      <c r="G49" s="128"/>
      <c r="H49" s="1" t="s">
        <v>51</v>
      </c>
      <c r="I49" s="6">
        <f>K49+M49</f>
        <v>0</v>
      </c>
      <c r="J49" s="6">
        <f>L49+N49</f>
        <v>0</v>
      </c>
      <c r="K49" s="6">
        <v>0</v>
      </c>
      <c r="L49" s="6">
        <v>0</v>
      </c>
      <c r="M49" s="6">
        <v>0</v>
      </c>
      <c r="N49" s="6">
        <v>0</v>
      </c>
      <c r="O49" s="56">
        <v>0</v>
      </c>
      <c r="P49" s="56">
        <v>0</v>
      </c>
      <c r="Q49" s="56"/>
      <c r="R49" s="56"/>
      <c r="S49" s="135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</row>
    <row r="50" spans="1:30" s="19" customFormat="1" ht="102" customHeight="1">
      <c r="A50" s="181" t="s">
        <v>110</v>
      </c>
      <c r="B50" s="116" t="s">
        <v>111</v>
      </c>
      <c r="C50" s="116" t="s">
        <v>53</v>
      </c>
      <c r="D50" s="107">
        <v>20</v>
      </c>
      <c r="E50" s="107">
        <v>1</v>
      </c>
      <c r="F50" s="127" t="s">
        <v>230</v>
      </c>
      <c r="G50" s="127" t="s">
        <v>238</v>
      </c>
      <c r="H50" s="1" t="s">
        <v>19</v>
      </c>
      <c r="I50" s="8">
        <f t="shared" ref="I50:R50" si="28">I51+I52</f>
        <v>32242519.68</v>
      </c>
      <c r="J50" s="8">
        <f t="shared" si="28"/>
        <v>31416996.829999998</v>
      </c>
      <c r="K50" s="8">
        <f>K51+K52</f>
        <v>4801264.04</v>
      </c>
      <c r="L50" s="8">
        <f>L51+L52</f>
        <v>4731158.5199999996</v>
      </c>
      <c r="M50" s="8">
        <f t="shared" si="28"/>
        <v>11445534.59</v>
      </c>
      <c r="N50" s="8">
        <f t="shared" si="28"/>
        <v>10690117.26</v>
      </c>
      <c r="O50" s="58">
        <f t="shared" si="28"/>
        <v>15995721.050000001</v>
      </c>
      <c r="P50" s="58">
        <f t="shared" si="28"/>
        <v>15995721.050000001</v>
      </c>
      <c r="Q50" s="58">
        <f t="shared" si="28"/>
        <v>16920989.41</v>
      </c>
      <c r="R50" s="58">
        <f t="shared" si="28"/>
        <v>16920989.41</v>
      </c>
      <c r="S50" s="116" t="s">
        <v>112</v>
      </c>
      <c r="T50" s="113" t="s">
        <v>54</v>
      </c>
      <c r="U50" s="113">
        <f>Y50</f>
        <v>100</v>
      </c>
      <c r="V50" s="113">
        <f>Z50</f>
        <v>100</v>
      </c>
      <c r="W50" s="113">
        <v>100</v>
      </c>
      <c r="X50" s="113">
        <v>100</v>
      </c>
      <c r="Y50" s="113">
        <v>100</v>
      </c>
      <c r="Z50" s="113">
        <v>100</v>
      </c>
      <c r="AA50" s="113">
        <v>100</v>
      </c>
      <c r="AB50" s="113">
        <v>100</v>
      </c>
      <c r="AC50" s="113">
        <v>100</v>
      </c>
      <c r="AD50" s="113">
        <v>100</v>
      </c>
    </row>
    <row r="51" spans="1:30" s="19" customFormat="1">
      <c r="A51" s="182"/>
      <c r="B51" s="134"/>
      <c r="C51" s="134"/>
      <c r="D51" s="108"/>
      <c r="E51" s="108"/>
      <c r="F51" s="128"/>
      <c r="G51" s="128"/>
      <c r="H51" s="1" t="s">
        <v>46</v>
      </c>
      <c r="I51" s="6">
        <f>K51+M51+O51</f>
        <v>1665336.06</v>
      </c>
      <c r="J51" s="6">
        <f>L51+N51+P51</f>
        <v>1570849.6800000002</v>
      </c>
      <c r="K51" s="2">
        <v>240063.22</v>
      </c>
      <c r="L51" s="6">
        <v>236557.77</v>
      </c>
      <c r="M51" s="6">
        <v>625486.79</v>
      </c>
      <c r="N51" s="6">
        <v>534505.86</v>
      </c>
      <c r="O51" s="56">
        <v>799786.05</v>
      </c>
      <c r="P51" s="56">
        <v>799786.05</v>
      </c>
      <c r="Q51" s="56">
        <v>846049.47</v>
      </c>
      <c r="R51" s="56">
        <v>846049.47</v>
      </c>
      <c r="S51" s="134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</row>
    <row r="52" spans="1:30" s="19" customFormat="1">
      <c r="A52" s="183"/>
      <c r="B52" s="135"/>
      <c r="C52" s="135"/>
      <c r="D52" s="108"/>
      <c r="E52" s="108"/>
      <c r="F52" s="128"/>
      <c r="G52" s="128"/>
      <c r="H52" s="1" t="s">
        <v>51</v>
      </c>
      <c r="I52" s="6">
        <f>K52+M52+O52</f>
        <v>30577183.620000001</v>
      </c>
      <c r="J52" s="6">
        <f>L52+N52+P52</f>
        <v>29846147.149999999</v>
      </c>
      <c r="K52" s="2">
        <v>4561200.82</v>
      </c>
      <c r="L52" s="6">
        <v>4494600.75</v>
      </c>
      <c r="M52" s="6">
        <v>10820047.800000001</v>
      </c>
      <c r="N52" s="6">
        <v>10155611.4</v>
      </c>
      <c r="O52" s="56">
        <v>15195935</v>
      </c>
      <c r="P52" s="56">
        <v>15195935</v>
      </c>
      <c r="Q52" s="56">
        <v>16074939.939999999</v>
      </c>
      <c r="R52" s="56">
        <v>16074939.939999999</v>
      </c>
      <c r="S52" s="135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</row>
    <row r="53" spans="1:30" s="19" customFormat="1" ht="63.75" customHeight="1">
      <c r="A53" s="181" t="s">
        <v>113</v>
      </c>
      <c r="B53" s="116" t="s">
        <v>114</v>
      </c>
      <c r="C53" s="116" t="s">
        <v>53</v>
      </c>
      <c r="D53" s="107">
        <v>20</v>
      </c>
      <c r="E53" s="107">
        <v>1</v>
      </c>
      <c r="F53" s="127" t="s">
        <v>230</v>
      </c>
      <c r="G53" s="127" t="s">
        <v>239</v>
      </c>
      <c r="H53" s="1" t="s">
        <v>19</v>
      </c>
      <c r="I53" s="8">
        <f t="shared" ref="I53:R53" si="29">I54+I55</f>
        <v>40606776</v>
      </c>
      <c r="J53" s="8">
        <f t="shared" si="29"/>
        <v>39433948.019999996</v>
      </c>
      <c r="K53" s="8">
        <f>K54+K55</f>
        <v>5839470</v>
      </c>
      <c r="L53" s="8">
        <f>L54+L55</f>
        <v>5500764.1399999997</v>
      </c>
      <c r="M53" s="8">
        <f t="shared" si="29"/>
        <v>16979382</v>
      </c>
      <c r="N53" s="8">
        <f t="shared" si="29"/>
        <v>16775984.119999999</v>
      </c>
      <c r="O53" s="58">
        <f t="shared" si="29"/>
        <v>17787924</v>
      </c>
      <c r="P53" s="58">
        <f t="shared" si="29"/>
        <v>17157199.760000002</v>
      </c>
      <c r="Q53" s="58">
        <f t="shared" si="29"/>
        <v>17699424</v>
      </c>
      <c r="R53" s="58">
        <f t="shared" si="29"/>
        <v>17640648.09</v>
      </c>
      <c r="S53" s="116" t="s">
        <v>115</v>
      </c>
      <c r="T53" s="113" t="s">
        <v>54</v>
      </c>
      <c r="U53" s="113">
        <f>Y53</f>
        <v>100</v>
      </c>
      <c r="V53" s="113">
        <f>Z53</f>
        <v>100</v>
      </c>
      <c r="W53" s="113">
        <v>100</v>
      </c>
      <c r="X53" s="113">
        <v>100</v>
      </c>
      <c r="Y53" s="113">
        <v>100</v>
      </c>
      <c r="Z53" s="113">
        <v>100</v>
      </c>
      <c r="AA53" s="113">
        <v>100</v>
      </c>
      <c r="AB53" s="113">
        <v>100</v>
      </c>
      <c r="AC53" s="113">
        <v>100</v>
      </c>
      <c r="AD53" s="113">
        <v>100</v>
      </c>
    </row>
    <row r="54" spans="1:30" s="19" customFormat="1">
      <c r="A54" s="182"/>
      <c r="B54" s="134"/>
      <c r="C54" s="134"/>
      <c r="D54" s="108"/>
      <c r="E54" s="108"/>
      <c r="F54" s="128"/>
      <c r="G54" s="128"/>
      <c r="H54" s="1" t="s">
        <v>46</v>
      </c>
      <c r="I54" s="6">
        <f>K54+M54</f>
        <v>0</v>
      </c>
      <c r="J54" s="6">
        <f>L54+N54</f>
        <v>0</v>
      </c>
      <c r="K54" s="2"/>
      <c r="L54" s="6"/>
      <c r="M54" s="2">
        <v>0</v>
      </c>
      <c r="N54" s="6">
        <v>0</v>
      </c>
      <c r="O54" s="56">
        <v>0</v>
      </c>
      <c r="P54" s="56">
        <v>0</v>
      </c>
      <c r="Q54" s="56">
        <v>0</v>
      </c>
      <c r="R54" s="56">
        <v>0</v>
      </c>
      <c r="S54" s="134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</row>
    <row r="55" spans="1:30" s="19" customFormat="1">
      <c r="A55" s="183"/>
      <c r="B55" s="135"/>
      <c r="C55" s="135"/>
      <c r="D55" s="108"/>
      <c r="E55" s="108"/>
      <c r="F55" s="128"/>
      <c r="G55" s="128"/>
      <c r="H55" s="1" t="s">
        <v>51</v>
      </c>
      <c r="I55" s="6">
        <f>K55+M55+O55</f>
        <v>40606776</v>
      </c>
      <c r="J55" s="6">
        <f>L55+N55+P55</f>
        <v>39433948.019999996</v>
      </c>
      <c r="K55" s="2">
        <v>5839470</v>
      </c>
      <c r="L55" s="6">
        <v>5500764.1399999997</v>
      </c>
      <c r="M55" s="6">
        <v>16979382</v>
      </c>
      <c r="N55" s="6">
        <v>16775984.119999999</v>
      </c>
      <c r="O55" s="56">
        <v>17787924</v>
      </c>
      <c r="P55" s="56">
        <v>17157199.760000002</v>
      </c>
      <c r="Q55" s="56">
        <v>17699424</v>
      </c>
      <c r="R55" s="56">
        <v>17640648.09</v>
      </c>
      <c r="S55" s="135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</row>
    <row r="56" spans="1:30" ht="30.75" customHeight="1">
      <c r="A56" s="184">
        <v>3</v>
      </c>
      <c r="B56" s="137" t="s">
        <v>116</v>
      </c>
      <c r="C56" s="137"/>
      <c r="D56" s="137"/>
      <c r="E56" s="137"/>
      <c r="F56" s="137"/>
      <c r="G56" s="137"/>
      <c r="H56" s="1" t="s">
        <v>19</v>
      </c>
      <c r="I56" s="7">
        <f t="shared" ref="I56:P56" si="30">I57+I58</f>
        <v>90907860.849999994</v>
      </c>
      <c r="J56" s="7">
        <f t="shared" si="30"/>
        <v>90613159.879999995</v>
      </c>
      <c r="K56" s="7">
        <f t="shared" si="30"/>
        <v>28898874.370000001</v>
      </c>
      <c r="L56" s="7">
        <f t="shared" si="30"/>
        <v>28898874.370000001</v>
      </c>
      <c r="M56" s="7">
        <f t="shared" si="30"/>
        <v>25127293.34</v>
      </c>
      <c r="N56" s="7">
        <f t="shared" si="30"/>
        <v>25127293.34</v>
      </c>
      <c r="O56" s="56">
        <f t="shared" si="30"/>
        <v>36881693.140000001</v>
      </c>
      <c r="P56" s="56">
        <f t="shared" si="30"/>
        <v>36586992.170000002</v>
      </c>
      <c r="Q56" s="56">
        <f t="shared" ref="Q56:R56" si="31">Q57+Q58</f>
        <v>44389674.420000002</v>
      </c>
      <c r="R56" s="56">
        <f t="shared" si="31"/>
        <v>42071519.799999997</v>
      </c>
      <c r="S56" s="113" t="s">
        <v>97</v>
      </c>
      <c r="T56" s="113" t="s">
        <v>97</v>
      </c>
      <c r="U56" s="113" t="s">
        <v>97</v>
      </c>
      <c r="V56" s="113" t="s">
        <v>97</v>
      </c>
      <c r="W56" s="113" t="s">
        <v>97</v>
      </c>
      <c r="X56" s="113" t="s">
        <v>97</v>
      </c>
      <c r="Y56" s="113" t="s">
        <v>97</v>
      </c>
      <c r="Z56" s="113" t="s">
        <v>97</v>
      </c>
      <c r="AA56" s="113" t="s">
        <v>97</v>
      </c>
      <c r="AB56" s="113" t="s">
        <v>97</v>
      </c>
      <c r="AC56" s="113" t="s">
        <v>97</v>
      </c>
      <c r="AD56" s="113" t="s">
        <v>97</v>
      </c>
    </row>
    <row r="57" spans="1:30" s="19" customFormat="1" ht="15" customHeight="1">
      <c r="A57" s="184"/>
      <c r="B57" s="137"/>
      <c r="C57" s="137"/>
      <c r="D57" s="137"/>
      <c r="E57" s="137"/>
      <c r="F57" s="137"/>
      <c r="G57" s="137"/>
      <c r="H57" s="1" t="s">
        <v>46</v>
      </c>
      <c r="I57" s="7">
        <f>K57+M57+O57</f>
        <v>34060399.079999998</v>
      </c>
      <c r="J57" s="7">
        <f>L57+N57+P57</f>
        <v>33765698.109999999</v>
      </c>
      <c r="K57" s="7">
        <f t="shared" ref="K57:P58" si="32">K60</f>
        <v>10038890.460000001</v>
      </c>
      <c r="L57" s="7">
        <f t="shared" si="32"/>
        <v>10038890.460000001</v>
      </c>
      <c r="M57" s="7">
        <f t="shared" si="32"/>
        <v>8159541.3399999999</v>
      </c>
      <c r="N57" s="7">
        <f t="shared" si="32"/>
        <v>8159541.3399999999</v>
      </c>
      <c r="O57" s="56">
        <f t="shared" si="32"/>
        <v>15861967.279999999</v>
      </c>
      <c r="P57" s="56">
        <f t="shared" si="32"/>
        <v>15567266.310000001</v>
      </c>
      <c r="Q57" s="56">
        <f t="shared" ref="Q57:R57" si="33">Q60</f>
        <v>18918822.559999999</v>
      </c>
      <c r="R57" s="56">
        <f t="shared" si="33"/>
        <v>17692452.739999998</v>
      </c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</row>
    <row r="58" spans="1:30" s="19" customFormat="1" ht="15" customHeight="1">
      <c r="A58" s="184"/>
      <c r="B58" s="137"/>
      <c r="C58" s="137"/>
      <c r="D58" s="137"/>
      <c r="E58" s="137"/>
      <c r="F58" s="137"/>
      <c r="G58" s="137"/>
      <c r="H58" s="1" t="s">
        <v>51</v>
      </c>
      <c r="I58" s="7">
        <f>K58+M58+O58</f>
        <v>56847461.769999996</v>
      </c>
      <c r="J58" s="7">
        <f>L58+N58+P58</f>
        <v>56847461.769999996</v>
      </c>
      <c r="K58" s="7">
        <f t="shared" si="32"/>
        <v>18859983.91</v>
      </c>
      <c r="L58" s="7">
        <f t="shared" si="32"/>
        <v>18859983.91</v>
      </c>
      <c r="M58" s="7">
        <f t="shared" si="32"/>
        <v>16967752</v>
      </c>
      <c r="N58" s="7">
        <f t="shared" si="32"/>
        <v>16967752</v>
      </c>
      <c r="O58" s="56">
        <f t="shared" si="32"/>
        <v>21019725.859999999</v>
      </c>
      <c r="P58" s="56">
        <f t="shared" si="32"/>
        <v>21019725.859999999</v>
      </c>
      <c r="Q58" s="56">
        <f t="shared" ref="Q58:R58" si="34">Q61</f>
        <v>25470851.859999999</v>
      </c>
      <c r="R58" s="56">
        <f t="shared" si="34"/>
        <v>24379067.059999999</v>
      </c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</row>
    <row r="59" spans="1:30" s="19" customFormat="1" ht="30.75" customHeight="1">
      <c r="A59" s="162" t="s">
        <v>49</v>
      </c>
      <c r="B59" s="136" t="s">
        <v>117</v>
      </c>
      <c r="C59" s="171" t="s">
        <v>20</v>
      </c>
      <c r="D59" s="107">
        <v>20</v>
      </c>
      <c r="E59" s="107">
        <v>1</v>
      </c>
      <c r="F59" s="127" t="s">
        <v>241</v>
      </c>
      <c r="G59" s="127" t="s">
        <v>229</v>
      </c>
      <c r="H59" s="1" t="s">
        <v>19</v>
      </c>
      <c r="I59" s="7">
        <f t="shared" ref="I59:P59" si="35">I60+I61</f>
        <v>90907860.849999994</v>
      </c>
      <c r="J59" s="7">
        <f t="shared" si="35"/>
        <v>90613159.879999995</v>
      </c>
      <c r="K59" s="7">
        <f t="shared" si="35"/>
        <v>28898874.370000001</v>
      </c>
      <c r="L59" s="7">
        <f t="shared" si="35"/>
        <v>28898874.370000001</v>
      </c>
      <c r="M59" s="7">
        <f t="shared" si="35"/>
        <v>25127293.34</v>
      </c>
      <c r="N59" s="7">
        <f t="shared" si="35"/>
        <v>25127293.34</v>
      </c>
      <c r="O59" s="56">
        <f t="shared" si="35"/>
        <v>36881693.140000001</v>
      </c>
      <c r="P59" s="56">
        <f t="shared" si="35"/>
        <v>36586992.170000002</v>
      </c>
      <c r="Q59" s="56">
        <f t="shared" ref="Q59:R59" si="36">Q60+Q61</f>
        <v>44389674.420000002</v>
      </c>
      <c r="R59" s="56">
        <f t="shared" si="36"/>
        <v>42071519.799999997</v>
      </c>
      <c r="S59" s="141" t="s">
        <v>97</v>
      </c>
      <c r="T59" s="113" t="s">
        <v>97</v>
      </c>
      <c r="U59" s="113" t="s">
        <v>97</v>
      </c>
      <c r="V59" s="113" t="s">
        <v>97</v>
      </c>
      <c r="W59" s="113" t="s">
        <v>97</v>
      </c>
      <c r="X59" s="113" t="s">
        <v>97</v>
      </c>
      <c r="Y59" s="113" t="s">
        <v>97</v>
      </c>
      <c r="Z59" s="113" t="s">
        <v>97</v>
      </c>
      <c r="AA59" s="113" t="s">
        <v>97</v>
      </c>
      <c r="AB59" s="113" t="s">
        <v>97</v>
      </c>
      <c r="AC59" s="113" t="s">
        <v>97</v>
      </c>
      <c r="AD59" s="113" t="s">
        <v>97</v>
      </c>
    </row>
    <row r="60" spans="1:30" s="19" customFormat="1" ht="15" customHeight="1">
      <c r="A60" s="163"/>
      <c r="B60" s="136"/>
      <c r="C60" s="170"/>
      <c r="D60" s="108"/>
      <c r="E60" s="108"/>
      <c r="F60" s="128"/>
      <c r="G60" s="128"/>
      <c r="H60" s="1" t="s">
        <v>46</v>
      </c>
      <c r="I60" s="7">
        <f>I63+I66</f>
        <v>34060399.079999998</v>
      </c>
      <c r="J60" s="7">
        <f>J63+J66</f>
        <v>33765698.109999999</v>
      </c>
      <c r="K60" s="7">
        <f t="shared" ref="K60:P60" si="37">K63+K66</f>
        <v>10038890.460000001</v>
      </c>
      <c r="L60" s="7">
        <f t="shared" si="37"/>
        <v>10038890.460000001</v>
      </c>
      <c r="M60" s="7">
        <f t="shared" si="37"/>
        <v>8159541.3399999999</v>
      </c>
      <c r="N60" s="7">
        <f t="shared" si="37"/>
        <v>8159541.3399999999</v>
      </c>
      <c r="O60" s="56">
        <f t="shared" si="37"/>
        <v>15861967.279999999</v>
      </c>
      <c r="P60" s="56">
        <f t="shared" si="37"/>
        <v>15567266.310000001</v>
      </c>
      <c r="Q60" s="56">
        <f t="shared" ref="Q60:R60" si="38">Q63+Q66</f>
        <v>18918822.559999999</v>
      </c>
      <c r="R60" s="56">
        <f t="shared" si="38"/>
        <v>17692452.739999998</v>
      </c>
      <c r="S60" s="141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</row>
    <row r="61" spans="1:30" s="19" customFormat="1" ht="15" customHeight="1">
      <c r="A61" s="163"/>
      <c r="B61" s="116"/>
      <c r="C61" s="170"/>
      <c r="D61" s="108"/>
      <c r="E61" s="108"/>
      <c r="F61" s="128"/>
      <c r="G61" s="128"/>
      <c r="H61" s="3" t="s">
        <v>51</v>
      </c>
      <c r="I61" s="20">
        <f>I64+I67</f>
        <v>56847461.769999996</v>
      </c>
      <c r="J61" s="20">
        <f t="shared" ref="J61:P61" si="39">J64+J67</f>
        <v>56847461.769999996</v>
      </c>
      <c r="K61" s="20">
        <f t="shared" si="39"/>
        <v>18859983.91</v>
      </c>
      <c r="L61" s="20">
        <f t="shared" si="39"/>
        <v>18859983.91</v>
      </c>
      <c r="M61" s="20">
        <f t="shared" si="39"/>
        <v>16967752</v>
      </c>
      <c r="N61" s="20">
        <f t="shared" si="39"/>
        <v>16967752</v>
      </c>
      <c r="O61" s="59">
        <f t="shared" si="39"/>
        <v>21019725.859999999</v>
      </c>
      <c r="P61" s="59">
        <f t="shared" si="39"/>
        <v>21019725.859999999</v>
      </c>
      <c r="Q61" s="59">
        <f t="shared" ref="Q61:R61" si="40">Q64+Q67</f>
        <v>25470851.859999999</v>
      </c>
      <c r="R61" s="59">
        <f t="shared" si="40"/>
        <v>24379067.059999999</v>
      </c>
      <c r="S61" s="107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</row>
    <row r="62" spans="1:30" s="19" customFormat="1" ht="78" customHeight="1">
      <c r="A62" s="138" t="s">
        <v>50</v>
      </c>
      <c r="B62" s="136" t="s">
        <v>118</v>
      </c>
      <c r="C62" s="136" t="s">
        <v>53</v>
      </c>
      <c r="D62" s="141" t="s">
        <v>242</v>
      </c>
      <c r="E62" s="141" t="s">
        <v>243</v>
      </c>
      <c r="F62" s="127" t="s">
        <v>244</v>
      </c>
      <c r="G62" s="127" t="s">
        <v>245</v>
      </c>
      <c r="H62" s="1" t="s">
        <v>19</v>
      </c>
      <c r="I62" s="9">
        <f t="shared" ref="I62:R62" si="41">I63+I64</f>
        <v>89487960.849999994</v>
      </c>
      <c r="J62" s="9">
        <f t="shared" si="41"/>
        <v>89257514.579999998</v>
      </c>
      <c r="K62" s="9">
        <f t="shared" si="41"/>
        <v>28898874.370000001</v>
      </c>
      <c r="L62" s="9">
        <f t="shared" si="41"/>
        <v>28898874.370000001</v>
      </c>
      <c r="M62" s="9">
        <f t="shared" si="41"/>
        <v>25127293.34</v>
      </c>
      <c r="N62" s="9">
        <f t="shared" si="41"/>
        <v>25127293.34</v>
      </c>
      <c r="O62" s="60">
        <f t="shared" si="41"/>
        <v>35461793.140000001</v>
      </c>
      <c r="P62" s="60">
        <f t="shared" si="41"/>
        <v>35231346.869999997</v>
      </c>
      <c r="Q62" s="60">
        <f t="shared" si="41"/>
        <v>44389674.420000002</v>
      </c>
      <c r="R62" s="60">
        <f t="shared" si="41"/>
        <v>42071519.799999997</v>
      </c>
      <c r="S62" s="1" t="s">
        <v>119</v>
      </c>
      <c r="T62" s="11" t="s">
        <v>54</v>
      </c>
      <c r="U62" s="11">
        <f>Y62</f>
        <v>100</v>
      </c>
      <c r="V62" s="11">
        <f>Z62</f>
        <v>100</v>
      </c>
      <c r="W62" s="11">
        <v>100</v>
      </c>
      <c r="X62" s="11">
        <v>100</v>
      </c>
      <c r="Y62" s="11">
        <v>100</v>
      </c>
      <c r="Z62" s="11">
        <v>100</v>
      </c>
      <c r="AA62" s="11">
        <v>100</v>
      </c>
      <c r="AB62" s="11">
        <v>100</v>
      </c>
      <c r="AC62" s="96">
        <v>100</v>
      </c>
      <c r="AD62" s="96">
        <v>100</v>
      </c>
    </row>
    <row r="63" spans="1:30" s="19" customFormat="1" ht="39" customHeight="1">
      <c r="A63" s="138"/>
      <c r="B63" s="136"/>
      <c r="C63" s="136"/>
      <c r="D63" s="141"/>
      <c r="E63" s="141"/>
      <c r="F63" s="128"/>
      <c r="G63" s="128"/>
      <c r="H63" s="1" t="s">
        <v>46</v>
      </c>
      <c r="I63" s="7">
        <f>K63+M63+O63</f>
        <v>32640499.079999998</v>
      </c>
      <c r="J63" s="7">
        <f>L63+N63+P63</f>
        <v>32410052.810000002</v>
      </c>
      <c r="K63" s="2">
        <v>10038890.460000001</v>
      </c>
      <c r="L63" s="7">
        <v>10038890.460000001</v>
      </c>
      <c r="M63" s="2">
        <v>8159541.3399999999</v>
      </c>
      <c r="N63" s="7">
        <v>8159541.3399999999</v>
      </c>
      <c r="O63" s="56">
        <v>14442067.279999999</v>
      </c>
      <c r="P63" s="56">
        <v>14211621.01</v>
      </c>
      <c r="Q63" s="56">
        <v>18918822.559999999</v>
      </c>
      <c r="R63" s="56">
        <v>17692452.739999998</v>
      </c>
      <c r="S63" s="1" t="s">
        <v>120</v>
      </c>
      <c r="T63" s="11" t="s">
        <v>92</v>
      </c>
      <c r="U63" s="11" t="s">
        <v>41</v>
      </c>
      <c r="V63" s="11" t="s">
        <v>41</v>
      </c>
      <c r="W63" s="11">
        <v>2700</v>
      </c>
      <c r="X63" s="11">
        <v>2894</v>
      </c>
      <c r="Y63" s="11">
        <v>2705</v>
      </c>
      <c r="Z63" s="11">
        <v>3910</v>
      </c>
      <c r="AA63" s="11">
        <v>2710</v>
      </c>
      <c r="AB63" s="11">
        <v>3591</v>
      </c>
      <c r="AC63" s="96">
        <v>3591</v>
      </c>
      <c r="AD63" s="96">
        <v>3591</v>
      </c>
    </row>
    <row r="64" spans="1:30" s="19" customFormat="1" ht="63.75">
      <c r="A64" s="138"/>
      <c r="B64" s="136"/>
      <c r="C64" s="136"/>
      <c r="D64" s="141"/>
      <c r="E64" s="141"/>
      <c r="F64" s="128"/>
      <c r="G64" s="128"/>
      <c r="H64" s="1" t="s">
        <v>51</v>
      </c>
      <c r="I64" s="7">
        <f>K64+M64+O64</f>
        <v>56847461.769999996</v>
      </c>
      <c r="J64" s="7">
        <f>L64+N64+P64</f>
        <v>56847461.769999996</v>
      </c>
      <c r="K64" s="2">
        <v>18859983.91</v>
      </c>
      <c r="L64" s="7">
        <v>18859983.91</v>
      </c>
      <c r="M64" s="2">
        <v>16967752</v>
      </c>
      <c r="N64" s="7">
        <v>16967752</v>
      </c>
      <c r="O64" s="56">
        <v>21019725.859999999</v>
      </c>
      <c r="P64" s="56">
        <v>21019725.859999999</v>
      </c>
      <c r="Q64" s="56">
        <v>25470851.859999999</v>
      </c>
      <c r="R64" s="56">
        <v>24379067.059999999</v>
      </c>
      <c r="S64" s="1" t="s">
        <v>121</v>
      </c>
      <c r="T64" s="11" t="s">
        <v>54</v>
      </c>
      <c r="U64" s="11">
        <f>Y64</f>
        <v>100</v>
      </c>
      <c r="V64" s="11">
        <f>Z64</f>
        <v>100</v>
      </c>
      <c r="W64" s="11">
        <v>100</v>
      </c>
      <c r="X64" s="11">
        <v>100</v>
      </c>
      <c r="Y64" s="11">
        <v>100</v>
      </c>
      <c r="Z64" s="11">
        <v>100</v>
      </c>
      <c r="AA64" s="11">
        <v>100</v>
      </c>
      <c r="AB64" s="11">
        <v>100</v>
      </c>
      <c r="AC64" s="96">
        <v>100</v>
      </c>
      <c r="AD64" s="96">
        <v>100</v>
      </c>
    </row>
    <row r="65" spans="1:30" s="19" customFormat="1" ht="93.75" customHeight="1">
      <c r="A65" s="138" t="s">
        <v>294</v>
      </c>
      <c r="B65" s="136" t="s">
        <v>295</v>
      </c>
      <c r="C65" s="136" t="s">
        <v>53</v>
      </c>
      <c r="D65" s="141" t="s">
        <v>242</v>
      </c>
      <c r="E65" s="141" t="s">
        <v>243</v>
      </c>
      <c r="F65" s="127" t="s">
        <v>244</v>
      </c>
      <c r="G65" s="127" t="s">
        <v>296</v>
      </c>
      <c r="H65" s="1" t="s">
        <v>19</v>
      </c>
      <c r="I65" s="9">
        <f t="shared" ref="I65:R65" si="42">I66+I67</f>
        <v>1419900</v>
      </c>
      <c r="J65" s="9">
        <f t="shared" si="42"/>
        <v>1355645.3</v>
      </c>
      <c r="K65" s="9">
        <f t="shared" si="42"/>
        <v>0</v>
      </c>
      <c r="L65" s="9">
        <f t="shared" si="42"/>
        <v>0</v>
      </c>
      <c r="M65" s="9">
        <f t="shared" si="42"/>
        <v>0</v>
      </c>
      <c r="N65" s="9">
        <f t="shared" si="42"/>
        <v>0</v>
      </c>
      <c r="O65" s="60">
        <f t="shared" si="42"/>
        <v>1419900</v>
      </c>
      <c r="P65" s="60">
        <f t="shared" si="42"/>
        <v>1355645.3</v>
      </c>
      <c r="Q65" s="60">
        <f t="shared" si="42"/>
        <v>0</v>
      </c>
      <c r="R65" s="60">
        <f t="shared" si="42"/>
        <v>0</v>
      </c>
      <c r="S65" s="116" t="s">
        <v>322</v>
      </c>
      <c r="T65" s="113" t="s">
        <v>54</v>
      </c>
      <c r="U65" s="113" t="s">
        <v>313</v>
      </c>
      <c r="V65" s="113" t="s">
        <v>313</v>
      </c>
      <c r="W65" s="113" t="s">
        <v>313</v>
      </c>
      <c r="X65" s="113" t="s">
        <v>313</v>
      </c>
      <c r="Y65" s="113" t="s">
        <v>313</v>
      </c>
      <c r="Z65" s="113" t="s">
        <v>313</v>
      </c>
      <c r="AA65" s="113">
        <v>3.7</v>
      </c>
      <c r="AB65" s="113">
        <v>3.7</v>
      </c>
      <c r="AC65" s="113">
        <v>3.7</v>
      </c>
      <c r="AD65" s="113">
        <v>3.7</v>
      </c>
    </row>
    <row r="66" spans="1:30" s="19" customFormat="1" ht="42" customHeight="1">
      <c r="A66" s="138"/>
      <c r="B66" s="136"/>
      <c r="C66" s="136"/>
      <c r="D66" s="141"/>
      <c r="E66" s="141"/>
      <c r="F66" s="128"/>
      <c r="G66" s="128"/>
      <c r="H66" s="1" t="s">
        <v>46</v>
      </c>
      <c r="I66" s="7">
        <f>K66+M66+O66</f>
        <v>1419900</v>
      </c>
      <c r="J66" s="7">
        <f>L66+N66+P66</f>
        <v>1355645.3</v>
      </c>
      <c r="K66" s="2">
        <v>0</v>
      </c>
      <c r="L66" s="7">
        <v>0</v>
      </c>
      <c r="M66" s="2">
        <v>0</v>
      </c>
      <c r="N66" s="7">
        <v>0</v>
      </c>
      <c r="O66" s="56">
        <v>1419900</v>
      </c>
      <c r="P66" s="56">
        <v>1355645.3</v>
      </c>
      <c r="Q66" s="56">
        <v>0</v>
      </c>
      <c r="R66" s="56">
        <v>0</v>
      </c>
      <c r="S66" s="218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</row>
    <row r="67" spans="1:30" s="19" customFormat="1" ht="33" customHeight="1">
      <c r="A67" s="138"/>
      <c r="B67" s="136"/>
      <c r="C67" s="136"/>
      <c r="D67" s="141"/>
      <c r="E67" s="141"/>
      <c r="F67" s="129"/>
      <c r="G67" s="129"/>
      <c r="H67" s="1" t="s">
        <v>51</v>
      </c>
      <c r="I67" s="7">
        <f>K67+M67+O67</f>
        <v>0</v>
      </c>
      <c r="J67" s="7">
        <f>L67+N67+P67</f>
        <v>0</v>
      </c>
      <c r="K67" s="2">
        <v>0</v>
      </c>
      <c r="L67" s="7">
        <v>0</v>
      </c>
      <c r="M67" s="2">
        <v>0</v>
      </c>
      <c r="N67" s="7">
        <v>0</v>
      </c>
      <c r="O67" s="56">
        <v>0</v>
      </c>
      <c r="P67" s="56">
        <v>0</v>
      </c>
      <c r="Q67" s="56">
        <v>0</v>
      </c>
      <c r="R67" s="56">
        <v>0</v>
      </c>
      <c r="S67" s="219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</row>
    <row r="68" spans="1:30" s="19" customFormat="1" ht="15" customHeight="1">
      <c r="A68" s="220">
        <v>4</v>
      </c>
      <c r="B68" s="221" t="s">
        <v>122</v>
      </c>
      <c r="C68" s="221"/>
      <c r="D68" s="221"/>
      <c r="E68" s="221"/>
      <c r="F68" s="221"/>
      <c r="G68" s="221"/>
      <c r="H68" s="1" t="s">
        <v>19</v>
      </c>
      <c r="I68" s="6">
        <f t="shared" ref="I68:P68" si="43">I69+I70</f>
        <v>14716236.43</v>
      </c>
      <c r="J68" s="6">
        <f t="shared" si="43"/>
        <v>14715103.5</v>
      </c>
      <c r="K68" s="6">
        <f>K69+K70</f>
        <v>1569378.87</v>
      </c>
      <c r="L68" s="6">
        <f>L69+L70</f>
        <v>1569378.87</v>
      </c>
      <c r="M68" s="6">
        <f t="shared" si="43"/>
        <v>7166437.5499999998</v>
      </c>
      <c r="N68" s="6">
        <f t="shared" si="43"/>
        <v>7166437.5499999998</v>
      </c>
      <c r="O68" s="57">
        <f t="shared" si="43"/>
        <v>5980420.0099999998</v>
      </c>
      <c r="P68" s="57">
        <f t="shared" si="43"/>
        <v>5979287.0800000001</v>
      </c>
      <c r="Q68" s="57">
        <f t="shared" ref="Q68:R68" si="44">Q69+Q70</f>
        <v>7887175.2699999996</v>
      </c>
      <c r="R68" s="57">
        <f t="shared" si="44"/>
        <v>7859063.46</v>
      </c>
      <c r="S68" s="113" t="s">
        <v>97</v>
      </c>
      <c r="T68" s="113" t="s">
        <v>97</v>
      </c>
      <c r="U68" s="113" t="s">
        <v>97</v>
      </c>
      <c r="V68" s="113" t="s">
        <v>97</v>
      </c>
      <c r="W68" s="113" t="s">
        <v>97</v>
      </c>
      <c r="X68" s="113" t="s">
        <v>97</v>
      </c>
      <c r="Y68" s="113" t="s">
        <v>97</v>
      </c>
      <c r="Z68" s="113" t="s">
        <v>97</v>
      </c>
      <c r="AA68" s="113" t="s">
        <v>97</v>
      </c>
      <c r="AB68" s="113" t="s">
        <v>97</v>
      </c>
      <c r="AC68" s="113" t="s">
        <v>97</v>
      </c>
      <c r="AD68" s="113" t="s">
        <v>97</v>
      </c>
    </row>
    <row r="69" spans="1:30" s="19" customFormat="1" ht="15" customHeight="1">
      <c r="A69" s="184"/>
      <c r="B69" s="221"/>
      <c r="C69" s="221"/>
      <c r="D69" s="221"/>
      <c r="E69" s="221"/>
      <c r="F69" s="221"/>
      <c r="G69" s="221"/>
      <c r="H69" s="1" t="s">
        <v>46</v>
      </c>
      <c r="I69" s="7">
        <f t="shared" ref="I69:L70" si="45">I72</f>
        <v>4499986.43</v>
      </c>
      <c r="J69" s="7">
        <f t="shared" si="45"/>
        <v>4498853.5</v>
      </c>
      <c r="K69" s="7">
        <f t="shared" si="45"/>
        <v>1569378.87</v>
      </c>
      <c r="L69" s="7">
        <f t="shared" si="45"/>
        <v>1569378.87</v>
      </c>
      <c r="M69" s="7">
        <f t="shared" ref="M69:P70" si="46">M72</f>
        <v>1553091.55</v>
      </c>
      <c r="N69" s="7">
        <f t="shared" si="46"/>
        <v>1553091.55</v>
      </c>
      <c r="O69" s="56">
        <f t="shared" si="46"/>
        <v>1377516.01</v>
      </c>
      <c r="P69" s="56">
        <f t="shared" si="46"/>
        <v>1376383.08</v>
      </c>
      <c r="Q69" s="56">
        <f t="shared" ref="Q69:R69" si="47">Q72</f>
        <v>2231431.27</v>
      </c>
      <c r="R69" s="56">
        <f t="shared" si="47"/>
        <v>2203319.46</v>
      </c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</row>
    <row r="70" spans="1:30" s="19" customFormat="1" ht="15" customHeight="1">
      <c r="A70" s="184"/>
      <c r="B70" s="221"/>
      <c r="C70" s="221"/>
      <c r="D70" s="221"/>
      <c r="E70" s="221"/>
      <c r="F70" s="221"/>
      <c r="G70" s="221"/>
      <c r="H70" s="1" t="s">
        <v>51</v>
      </c>
      <c r="I70" s="7">
        <f t="shared" si="45"/>
        <v>10216250</v>
      </c>
      <c r="J70" s="7">
        <f t="shared" si="45"/>
        <v>10216250</v>
      </c>
      <c r="K70" s="7">
        <f t="shared" si="45"/>
        <v>0</v>
      </c>
      <c r="L70" s="7">
        <f t="shared" si="45"/>
        <v>0</v>
      </c>
      <c r="M70" s="7">
        <f t="shared" si="46"/>
        <v>5613346</v>
      </c>
      <c r="N70" s="7">
        <f t="shared" si="46"/>
        <v>5613346</v>
      </c>
      <c r="O70" s="56">
        <f t="shared" si="46"/>
        <v>4602904</v>
      </c>
      <c r="P70" s="56">
        <f t="shared" si="46"/>
        <v>4602904</v>
      </c>
      <c r="Q70" s="56">
        <f t="shared" ref="Q70:R70" si="48">Q73</f>
        <v>5655744</v>
      </c>
      <c r="R70" s="56">
        <f t="shared" si="48"/>
        <v>5655744</v>
      </c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</row>
    <row r="71" spans="1:30" s="19" customFormat="1" ht="15" customHeight="1">
      <c r="A71" s="162" t="s">
        <v>124</v>
      </c>
      <c r="B71" s="136" t="s">
        <v>123</v>
      </c>
      <c r="C71" s="171" t="s">
        <v>20</v>
      </c>
      <c r="D71" s="107">
        <v>20</v>
      </c>
      <c r="E71" s="107">
        <v>1</v>
      </c>
      <c r="F71" s="127" t="s">
        <v>246</v>
      </c>
      <c r="G71" s="127" t="s">
        <v>229</v>
      </c>
      <c r="H71" s="1" t="s">
        <v>19</v>
      </c>
      <c r="I71" s="7">
        <f>I72+I73</f>
        <v>14716236.43</v>
      </c>
      <c r="J71" s="7">
        <f>L71</f>
        <v>1569378.87</v>
      </c>
      <c r="K71" s="7">
        <f t="shared" ref="K71:P71" si="49">K72+K73</f>
        <v>1569378.87</v>
      </c>
      <c r="L71" s="7">
        <f t="shared" si="49"/>
        <v>1569378.87</v>
      </c>
      <c r="M71" s="7">
        <f t="shared" si="49"/>
        <v>7166437.5499999998</v>
      </c>
      <c r="N71" s="7">
        <f t="shared" si="49"/>
        <v>7166437.5499999998</v>
      </c>
      <c r="O71" s="56">
        <f>O72+O73</f>
        <v>5980420.0099999998</v>
      </c>
      <c r="P71" s="56">
        <f t="shared" si="49"/>
        <v>5979287.0800000001</v>
      </c>
      <c r="Q71" s="56">
        <f t="shared" ref="Q71:R71" si="50">Q72+Q73</f>
        <v>7887175.2699999996</v>
      </c>
      <c r="R71" s="56">
        <f t="shared" si="50"/>
        <v>7859063.46</v>
      </c>
      <c r="S71" s="141" t="s">
        <v>97</v>
      </c>
      <c r="T71" s="113" t="s">
        <v>97</v>
      </c>
      <c r="U71" s="113" t="s">
        <v>97</v>
      </c>
      <c r="V71" s="113" t="s">
        <v>97</v>
      </c>
      <c r="W71" s="113" t="s">
        <v>97</v>
      </c>
      <c r="X71" s="113" t="s">
        <v>97</v>
      </c>
      <c r="Y71" s="113" t="s">
        <v>97</v>
      </c>
      <c r="Z71" s="113" t="s">
        <v>97</v>
      </c>
      <c r="AA71" s="113" t="s">
        <v>97</v>
      </c>
      <c r="AB71" s="113" t="s">
        <v>97</v>
      </c>
      <c r="AC71" s="113" t="s">
        <v>97</v>
      </c>
      <c r="AD71" s="113" t="s">
        <v>97</v>
      </c>
    </row>
    <row r="72" spans="1:30" s="19" customFormat="1" ht="15" customHeight="1">
      <c r="A72" s="163"/>
      <c r="B72" s="136"/>
      <c r="C72" s="170"/>
      <c r="D72" s="108"/>
      <c r="E72" s="108"/>
      <c r="F72" s="128"/>
      <c r="G72" s="128"/>
      <c r="H72" s="1" t="s">
        <v>46</v>
      </c>
      <c r="I72" s="7">
        <f>K72+M72+O72</f>
        <v>4499986.43</v>
      </c>
      <c r="J72" s="7">
        <f>L72+N72+P72</f>
        <v>4498853.5</v>
      </c>
      <c r="K72" s="7">
        <f t="shared" ref="K72:P73" si="51">K75</f>
        <v>1569378.87</v>
      </c>
      <c r="L72" s="7">
        <f t="shared" si="51"/>
        <v>1569378.87</v>
      </c>
      <c r="M72" s="7">
        <f t="shared" si="51"/>
        <v>1553091.55</v>
      </c>
      <c r="N72" s="7">
        <f t="shared" si="51"/>
        <v>1553091.55</v>
      </c>
      <c r="O72" s="56">
        <f t="shared" si="51"/>
        <v>1377516.01</v>
      </c>
      <c r="P72" s="56">
        <f t="shared" si="51"/>
        <v>1376383.08</v>
      </c>
      <c r="Q72" s="56">
        <f t="shared" ref="Q72:R72" si="52">Q75</f>
        <v>2231431.27</v>
      </c>
      <c r="R72" s="56">
        <f t="shared" si="52"/>
        <v>2203319.46</v>
      </c>
      <c r="S72" s="141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</row>
    <row r="73" spans="1:30" s="19" customFormat="1" ht="15" customHeight="1">
      <c r="A73" s="163"/>
      <c r="B73" s="136"/>
      <c r="C73" s="170"/>
      <c r="D73" s="108"/>
      <c r="E73" s="108"/>
      <c r="F73" s="128"/>
      <c r="G73" s="128"/>
      <c r="H73" s="1" t="s">
        <v>51</v>
      </c>
      <c r="I73" s="7">
        <f>K73+M73+O73</f>
        <v>10216250</v>
      </c>
      <c r="J73" s="7">
        <f>L73+N73+P73</f>
        <v>10216250</v>
      </c>
      <c r="K73" s="7">
        <f t="shared" si="51"/>
        <v>0</v>
      </c>
      <c r="L73" s="7">
        <f t="shared" si="51"/>
        <v>0</v>
      </c>
      <c r="M73" s="7">
        <f t="shared" si="51"/>
        <v>5613346</v>
      </c>
      <c r="N73" s="7">
        <f t="shared" si="51"/>
        <v>5613346</v>
      </c>
      <c r="O73" s="56">
        <f t="shared" si="51"/>
        <v>4602904</v>
      </c>
      <c r="P73" s="56">
        <f t="shared" si="51"/>
        <v>4602904</v>
      </c>
      <c r="Q73" s="56">
        <f t="shared" ref="Q73:R73" si="53">Q76</f>
        <v>5655744</v>
      </c>
      <c r="R73" s="56">
        <f t="shared" si="53"/>
        <v>5655744</v>
      </c>
      <c r="S73" s="107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</row>
    <row r="74" spans="1:30" s="19" customFormat="1" ht="48" customHeight="1">
      <c r="A74" s="209" t="s">
        <v>125</v>
      </c>
      <c r="B74" s="136" t="s">
        <v>126</v>
      </c>
      <c r="C74" s="136" t="s">
        <v>53</v>
      </c>
      <c r="D74" s="141" t="s">
        <v>242</v>
      </c>
      <c r="E74" s="141" t="s">
        <v>243</v>
      </c>
      <c r="F74" s="127" t="s">
        <v>247</v>
      </c>
      <c r="G74" s="127" t="s">
        <v>248</v>
      </c>
      <c r="H74" s="1" t="s">
        <v>19</v>
      </c>
      <c r="I74" s="7">
        <f t="shared" ref="I74:R74" si="54">I75+I76</f>
        <v>14716236.43</v>
      </c>
      <c r="J74" s="7">
        <f t="shared" si="54"/>
        <v>14715103.5</v>
      </c>
      <c r="K74" s="7">
        <f>K75+K76</f>
        <v>1569378.87</v>
      </c>
      <c r="L74" s="7">
        <f>L75+L76</f>
        <v>1569378.87</v>
      </c>
      <c r="M74" s="7">
        <f t="shared" si="54"/>
        <v>7166437.5499999998</v>
      </c>
      <c r="N74" s="7">
        <f t="shared" si="54"/>
        <v>7166437.5499999998</v>
      </c>
      <c r="O74" s="56">
        <f t="shared" si="54"/>
        <v>5980420.0099999998</v>
      </c>
      <c r="P74" s="56">
        <f t="shared" si="54"/>
        <v>5979287.0800000001</v>
      </c>
      <c r="Q74" s="56">
        <f t="shared" si="54"/>
        <v>7887175.2699999996</v>
      </c>
      <c r="R74" s="56">
        <f t="shared" si="54"/>
        <v>7859063.46</v>
      </c>
      <c r="S74" s="25" t="s">
        <v>127</v>
      </c>
      <c r="T74" s="11" t="s">
        <v>92</v>
      </c>
      <c r="U74" s="11" t="s">
        <v>41</v>
      </c>
      <c r="V74" s="11" t="s">
        <v>41</v>
      </c>
      <c r="W74" s="11">
        <v>1899</v>
      </c>
      <c r="X74" s="11">
        <v>0</v>
      </c>
      <c r="Y74" s="11">
        <v>1660</v>
      </c>
      <c r="Z74" s="11">
        <v>1699</v>
      </c>
      <c r="AA74" s="11">
        <v>1699</v>
      </c>
      <c r="AB74" s="11">
        <v>1701</v>
      </c>
      <c r="AC74" s="96">
        <v>1701</v>
      </c>
      <c r="AD74" s="96">
        <v>1701</v>
      </c>
    </row>
    <row r="75" spans="1:30" s="19" customFormat="1" ht="42.75" customHeight="1">
      <c r="A75" s="209"/>
      <c r="B75" s="136"/>
      <c r="C75" s="136"/>
      <c r="D75" s="141"/>
      <c r="E75" s="141"/>
      <c r="F75" s="128"/>
      <c r="G75" s="128"/>
      <c r="H75" s="1" t="s">
        <v>46</v>
      </c>
      <c r="I75" s="7">
        <f>K75+M75+O75</f>
        <v>4499986.43</v>
      </c>
      <c r="J75" s="7">
        <f>L75+N75+P75</f>
        <v>4498853.5</v>
      </c>
      <c r="K75" s="2">
        <v>1569378.87</v>
      </c>
      <c r="L75" s="7">
        <v>1569378.87</v>
      </c>
      <c r="M75" s="2">
        <v>1553091.55</v>
      </c>
      <c r="N75" s="7">
        <v>1553091.55</v>
      </c>
      <c r="O75" s="56">
        <v>1377516.01</v>
      </c>
      <c r="P75" s="56">
        <v>1376383.08</v>
      </c>
      <c r="Q75" s="56">
        <v>2231431.27</v>
      </c>
      <c r="R75" s="56">
        <v>2203319.46</v>
      </c>
      <c r="S75" s="116" t="s">
        <v>321</v>
      </c>
      <c r="T75" s="113" t="s">
        <v>54</v>
      </c>
      <c r="U75" s="113" t="s">
        <v>41</v>
      </c>
      <c r="V75" s="113" t="s">
        <v>41</v>
      </c>
      <c r="W75" s="113" t="s">
        <v>41</v>
      </c>
      <c r="X75" s="113">
        <v>0</v>
      </c>
      <c r="Y75" s="113">
        <v>0.6</v>
      </c>
      <c r="Z75" s="113">
        <v>0.63</v>
      </c>
      <c r="AA75" s="113">
        <v>0.63</v>
      </c>
      <c r="AB75" s="113">
        <v>13</v>
      </c>
      <c r="AC75" s="113">
        <v>13</v>
      </c>
      <c r="AD75" s="113">
        <v>13</v>
      </c>
    </row>
    <row r="76" spans="1:30" s="19" customFormat="1" ht="90.75" customHeight="1">
      <c r="A76" s="209"/>
      <c r="B76" s="136"/>
      <c r="C76" s="136"/>
      <c r="D76" s="141"/>
      <c r="E76" s="141"/>
      <c r="F76" s="129"/>
      <c r="G76" s="129"/>
      <c r="H76" s="1" t="s">
        <v>51</v>
      </c>
      <c r="I76" s="7">
        <f>K76+M76+O76</f>
        <v>10216250</v>
      </c>
      <c r="J76" s="7">
        <f>L76+N76+P76</f>
        <v>10216250</v>
      </c>
      <c r="K76" s="2">
        <v>0</v>
      </c>
      <c r="L76" s="7"/>
      <c r="M76" s="2">
        <v>5613346</v>
      </c>
      <c r="N76" s="7">
        <v>5613346</v>
      </c>
      <c r="O76" s="56">
        <v>4602904</v>
      </c>
      <c r="P76" s="56">
        <v>4602904</v>
      </c>
      <c r="Q76" s="56">
        <v>5655744</v>
      </c>
      <c r="R76" s="56">
        <v>5655744</v>
      </c>
      <c r="S76" s="135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</row>
    <row r="77" spans="1:30" s="19" customFormat="1" ht="28.5" customHeight="1">
      <c r="A77" s="184">
        <v>5</v>
      </c>
      <c r="B77" s="221" t="s">
        <v>130</v>
      </c>
      <c r="C77" s="221"/>
      <c r="D77" s="221"/>
      <c r="E77" s="221"/>
      <c r="F77" s="221"/>
      <c r="G77" s="221"/>
      <c r="H77" s="1" t="s">
        <v>19</v>
      </c>
      <c r="I77" s="6">
        <f t="shared" ref="I77:P77" si="55">I78+I79</f>
        <v>75535294.900000006</v>
      </c>
      <c r="J77" s="6">
        <f t="shared" si="55"/>
        <v>75187488.599999994</v>
      </c>
      <c r="K77" s="6">
        <f>K78+K79</f>
        <v>23717173.5</v>
      </c>
      <c r="L77" s="6">
        <f>L78+L79</f>
        <v>23717173.5</v>
      </c>
      <c r="M77" s="6">
        <f t="shared" si="55"/>
        <v>23909916.09</v>
      </c>
      <c r="N77" s="6">
        <f t="shared" si="55"/>
        <v>23909916.09</v>
      </c>
      <c r="O77" s="57">
        <f t="shared" si="55"/>
        <v>27908205.310000002</v>
      </c>
      <c r="P77" s="57">
        <f t="shared" si="55"/>
        <v>27560399.009999998</v>
      </c>
      <c r="Q77" s="57">
        <f t="shared" ref="Q77:R77" si="56">Q78+Q79</f>
        <v>31400704.240000002</v>
      </c>
      <c r="R77" s="57">
        <f t="shared" si="56"/>
        <v>30714002.780000001</v>
      </c>
      <c r="S77" s="113" t="s">
        <v>97</v>
      </c>
      <c r="T77" s="113" t="s">
        <v>97</v>
      </c>
      <c r="U77" s="113" t="s">
        <v>97</v>
      </c>
      <c r="V77" s="113" t="s">
        <v>97</v>
      </c>
      <c r="W77" s="113" t="s">
        <v>97</v>
      </c>
      <c r="X77" s="113" t="s">
        <v>97</v>
      </c>
      <c r="Y77" s="113" t="s">
        <v>97</v>
      </c>
      <c r="Z77" s="113" t="s">
        <v>97</v>
      </c>
      <c r="AA77" s="113" t="s">
        <v>97</v>
      </c>
      <c r="AB77" s="113" t="s">
        <v>97</v>
      </c>
      <c r="AC77" s="113" t="s">
        <v>97</v>
      </c>
      <c r="AD77" s="113" t="s">
        <v>97</v>
      </c>
    </row>
    <row r="78" spans="1:30" s="19" customFormat="1">
      <c r="A78" s="184"/>
      <c r="B78" s="221"/>
      <c r="C78" s="221"/>
      <c r="D78" s="221"/>
      <c r="E78" s="221"/>
      <c r="F78" s="221"/>
      <c r="G78" s="221"/>
      <c r="H78" s="1" t="s">
        <v>46</v>
      </c>
      <c r="I78" s="7">
        <f t="shared" ref="I78:K79" si="57">I81</f>
        <v>33656751.899999999</v>
      </c>
      <c r="J78" s="7">
        <f t="shared" si="57"/>
        <v>33308945.600000001</v>
      </c>
      <c r="K78" s="7">
        <f t="shared" si="57"/>
        <v>10781897.5</v>
      </c>
      <c r="L78" s="7">
        <f t="shared" ref="L78:P79" si="58">L81</f>
        <v>10781897.5</v>
      </c>
      <c r="M78" s="7">
        <f t="shared" si="58"/>
        <v>10011625.09</v>
      </c>
      <c r="N78" s="7">
        <f t="shared" si="58"/>
        <v>10011625.09</v>
      </c>
      <c r="O78" s="56">
        <f t="shared" si="58"/>
        <v>12863229.310000001</v>
      </c>
      <c r="P78" s="56">
        <f t="shared" si="58"/>
        <v>12515423.01</v>
      </c>
      <c r="Q78" s="56">
        <f t="shared" ref="Q78:R78" si="59">Q81</f>
        <v>16297822.24</v>
      </c>
      <c r="R78" s="56">
        <f t="shared" si="59"/>
        <v>15903023.73</v>
      </c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</row>
    <row r="79" spans="1:30" s="19" customFormat="1">
      <c r="A79" s="184"/>
      <c r="B79" s="221"/>
      <c r="C79" s="221"/>
      <c r="D79" s="221"/>
      <c r="E79" s="221"/>
      <c r="F79" s="221"/>
      <c r="G79" s="221"/>
      <c r="H79" s="1" t="s">
        <v>51</v>
      </c>
      <c r="I79" s="7">
        <f t="shared" si="57"/>
        <v>41878543</v>
      </c>
      <c r="J79" s="7">
        <f t="shared" si="57"/>
        <v>41878543</v>
      </c>
      <c r="K79" s="7">
        <f t="shared" si="57"/>
        <v>12935276</v>
      </c>
      <c r="L79" s="7">
        <f t="shared" si="58"/>
        <v>12935276</v>
      </c>
      <c r="M79" s="7">
        <f t="shared" si="58"/>
        <v>13898291</v>
      </c>
      <c r="N79" s="7">
        <f t="shared" si="58"/>
        <v>13898291</v>
      </c>
      <c r="O79" s="56">
        <f t="shared" si="58"/>
        <v>15044976</v>
      </c>
      <c r="P79" s="56">
        <f t="shared" si="58"/>
        <v>15044976</v>
      </c>
      <c r="Q79" s="56">
        <f t="shared" ref="Q79:R79" si="60">Q82</f>
        <v>15102882</v>
      </c>
      <c r="R79" s="56">
        <f t="shared" si="60"/>
        <v>14810979.050000001</v>
      </c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</row>
    <row r="80" spans="1:30" s="19" customFormat="1" ht="35.25" customHeight="1">
      <c r="A80" s="162" t="s">
        <v>128</v>
      </c>
      <c r="B80" s="136" t="s">
        <v>131</v>
      </c>
      <c r="C80" s="171" t="s">
        <v>20</v>
      </c>
      <c r="D80" s="107">
        <v>20</v>
      </c>
      <c r="E80" s="107">
        <v>1</v>
      </c>
      <c r="F80" s="127" t="s">
        <v>249</v>
      </c>
      <c r="G80" s="127" t="s">
        <v>229</v>
      </c>
      <c r="H80" s="1" t="s">
        <v>19</v>
      </c>
      <c r="I80" s="7">
        <f>K80+M80</f>
        <v>47627089.590000004</v>
      </c>
      <c r="J80" s="7">
        <f>L80+N80</f>
        <v>47627089.590000004</v>
      </c>
      <c r="K80" s="7">
        <f t="shared" ref="K80:P80" si="61">K81+K82</f>
        <v>23717173.5</v>
      </c>
      <c r="L80" s="7">
        <f t="shared" si="61"/>
        <v>23717173.5</v>
      </c>
      <c r="M80" s="7">
        <f t="shared" si="61"/>
        <v>23909916.09</v>
      </c>
      <c r="N80" s="7">
        <f t="shared" si="61"/>
        <v>23909916.09</v>
      </c>
      <c r="O80" s="56">
        <f t="shared" si="61"/>
        <v>27908205.310000002</v>
      </c>
      <c r="P80" s="56">
        <f t="shared" si="61"/>
        <v>27560399.009999998</v>
      </c>
      <c r="Q80" s="56">
        <f t="shared" ref="Q80:R80" si="62">Q81+Q82</f>
        <v>31400704.240000002</v>
      </c>
      <c r="R80" s="56">
        <f t="shared" si="62"/>
        <v>30714002.780000001</v>
      </c>
      <c r="S80" s="141" t="s">
        <v>97</v>
      </c>
      <c r="T80" s="113" t="s">
        <v>97</v>
      </c>
      <c r="U80" s="113" t="s">
        <v>97</v>
      </c>
      <c r="V80" s="113" t="s">
        <v>97</v>
      </c>
      <c r="W80" s="113" t="s">
        <v>97</v>
      </c>
      <c r="X80" s="113" t="s">
        <v>97</v>
      </c>
      <c r="Y80" s="113" t="s">
        <v>97</v>
      </c>
      <c r="Z80" s="113" t="s">
        <v>97</v>
      </c>
      <c r="AA80" s="113" t="s">
        <v>97</v>
      </c>
      <c r="AB80" s="113" t="s">
        <v>97</v>
      </c>
      <c r="AC80" s="113" t="s">
        <v>97</v>
      </c>
      <c r="AD80" s="113" t="s">
        <v>97</v>
      </c>
    </row>
    <row r="81" spans="1:30" s="19" customFormat="1" ht="21" customHeight="1">
      <c r="A81" s="163"/>
      <c r="B81" s="136"/>
      <c r="C81" s="170"/>
      <c r="D81" s="108"/>
      <c r="E81" s="108"/>
      <c r="F81" s="128"/>
      <c r="G81" s="128"/>
      <c r="H81" s="1" t="s">
        <v>46</v>
      </c>
      <c r="I81" s="7">
        <f>K81+M81+O81</f>
        <v>33656751.899999999</v>
      </c>
      <c r="J81" s="7">
        <f>L81+N81+P81</f>
        <v>33308945.600000001</v>
      </c>
      <c r="K81" s="7">
        <f t="shared" ref="K81:P82" si="63">K84</f>
        <v>10781897.5</v>
      </c>
      <c r="L81" s="7">
        <f t="shared" si="63"/>
        <v>10781897.5</v>
      </c>
      <c r="M81" s="7">
        <f t="shared" si="63"/>
        <v>10011625.09</v>
      </c>
      <c r="N81" s="7">
        <f t="shared" si="63"/>
        <v>10011625.09</v>
      </c>
      <c r="O81" s="56">
        <f t="shared" si="63"/>
        <v>12863229.310000001</v>
      </c>
      <c r="P81" s="56">
        <f t="shared" si="63"/>
        <v>12515423.01</v>
      </c>
      <c r="Q81" s="56">
        <f t="shared" ref="Q81:R81" si="64">Q84</f>
        <v>16297822.24</v>
      </c>
      <c r="R81" s="56">
        <f t="shared" si="64"/>
        <v>15903023.73</v>
      </c>
      <c r="S81" s="141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</row>
    <row r="82" spans="1:30" s="19" customFormat="1" ht="24.75" customHeight="1">
      <c r="A82" s="163"/>
      <c r="B82" s="136"/>
      <c r="C82" s="170"/>
      <c r="D82" s="108"/>
      <c r="E82" s="108"/>
      <c r="F82" s="128"/>
      <c r="G82" s="128"/>
      <c r="H82" s="1" t="s">
        <v>51</v>
      </c>
      <c r="I82" s="7">
        <f>K82+M82+O82</f>
        <v>41878543</v>
      </c>
      <c r="J82" s="7">
        <f>L82+N82+P82</f>
        <v>41878543</v>
      </c>
      <c r="K82" s="7">
        <f t="shared" si="63"/>
        <v>12935276</v>
      </c>
      <c r="L82" s="7">
        <f t="shared" si="63"/>
        <v>12935276</v>
      </c>
      <c r="M82" s="7">
        <f t="shared" si="63"/>
        <v>13898291</v>
      </c>
      <c r="N82" s="7">
        <f t="shared" si="63"/>
        <v>13898291</v>
      </c>
      <c r="O82" s="56">
        <f t="shared" si="63"/>
        <v>15044976</v>
      </c>
      <c r="P82" s="56">
        <f t="shared" si="63"/>
        <v>15044976</v>
      </c>
      <c r="Q82" s="56">
        <f t="shared" ref="Q82:R82" si="65">Q85</f>
        <v>15102882</v>
      </c>
      <c r="R82" s="56">
        <f t="shared" si="65"/>
        <v>14810979.050000001</v>
      </c>
      <c r="S82" s="107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</row>
    <row r="83" spans="1:30" s="19" customFormat="1" ht="63.75" customHeight="1">
      <c r="A83" s="209" t="s">
        <v>129</v>
      </c>
      <c r="B83" s="136" t="s">
        <v>118</v>
      </c>
      <c r="C83" s="136" t="s">
        <v>53</v>
      </c>
      <c r="D83" s="141" t="s">
        <v>242</v>
      </c>
      <c r="E83" s="141" t="s">
        <v>243</v>
      </c>
      <c r="F83" s="127" t="s">
        <v>250</v>
      </c>
      <c r="G83" s="127" t="s">
        <v>245</v>
      </c>
      <c r="H83" s="1" t="s">
        <v>19</v>
      </c>
      <c r="I83" s="7">
        <f t="shared" ref="I83:R83" si="66">I84+I85</f>
        <v>75535294.900000006</v>
      </c>
      <c r="J83" s="7">
        <f t="shared" si="66"/>
        <v>75187488.599999994</v>
      </c>
      <c r="K83" s="7">
        <f>K84+K85</f>
        <v>23717173.5</v>
      </c>
      <c r="L83" s="7">
        <f>L84+L85</f>
        <v>23717173.5</v>
      </c>
      <c r="M83" s="7">
        <f t="shared" si="66"/>
        <v>23909916.09</v>
      </c>
      <c r="N83" s="7">
        <f t="shared" si="66"/>
        <v>23909916.09</v>
      </c>
      <c r="O83" s="56">
        <f t="shared" si="66"/>
        <v>27908205.310000002</v>
      </c>
      <c r="P83" s="56">
        <f t="shared" si="66"/>
        <v>27560399.009999998</v>
      </c>
      <c r="Q83" s="56">
        <f t="shared" si="66"/>
        <v>31400704.240000002</v>
      </c>
      <c r="R83" s="56">
        <f t="shared" si="66"/>
        <v>30714002.780000001</v>
      </c>
      <c r="S83" s="116" t="s">
        <v>132</v>
      </c>
      <c r="T83" s="115" t="s">
        <v>54</v>
      </c>
      <c r="U83" s="115" t="s">
        <v>41</v>
      </c>
      <c r="V83" s="115" t="s">
        <v>41</v>
      </c>
      <c r="W83" s="115">
        <v>66</v>
      </c>
      <c r="X83" s="115">
        <v>68</v>
      </c>
      <c r="Y83" s="115">
        <v>67</v>
      </c>
      <c r="Z83" s="115">
        <v>70</v>
      </c>
      <c r="AA83" s="115">
        <v>68</v>
      </c>
      <c r="AB83" s="115">
        <v>73</v>
      </c>
      <c r="AC83" s="115">
        <v>74</v>
      </c>
      <c r="AD83" s="115">
        <v>75</v>
      </c>
    </row>
    <row r="84" spans="1:30" s="19" customFormat="1" ht="43.5" customHeight="1">
      <c r="A84" s="209"/>
      <c r="B84" s="136"/>
      <c r="C84" s="136"/>
      <c r="D84" s="141"/>
      <c r="E84" s="141"/>
      <c r="F84" s="128"/>
      <c r="G84" s="128"/>
      <c r="H84" s="1" t="s">
        <v>46</v>
      </c>
      <c r="I84" s="7">
        <f>K84+M84+O84</f>
        <v>33656751.899999999</v>
      </c>
      <c r="J84" s="7">
        <f>L84+N84+P84</f>
        <v>33308945.600000001</v>
      </c>
      <c r="K84" s="2">
        <v>10781897.5</v>
      </c>
      <c r="L84" s="7">
        <v>10781897.5</v>
      </c>
      <c r="M84" s="10">
        <v>10011625.09</v>
      </c>
      <c r="N84" s="7">
        <v>10011625.09</v>
      </c>
      <c r="O84" s="56">
        <v>12863229.310000001</v>
      </c>
      <c r="P84" s="56">
        <v>12515423.01</v>
      </c>
      <c r="Q84" s="56">
        <v>16297822.24</v>
      </c>
      <c r="R84" s="56">
        <v>15903023.73</v>
      </c>
      <c r="S84" s="134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</row>
    <row r="85" spans="1:30" s="19" customFormat="1" ht="42" customHeight="1">
      <c r="A85" s="209"/>
      <c r="B85" s="116"/>
      <c r="C85" s="116"/>
      <c r="D85" s="107"/>
      <c r="E85" s="107"/>
      <c r="F85" s="128"/>
      <c r="G85" s="128"/>
      <c r="H85" s="1" t="s">
        <v>51</v>
      </c>
      <c r="I85" s="7">
        <f>K85+M85+O85</f>
        <v>41878543</v>
      </c>
      <c r="J85" s="7">
        <f>L85+N85+P85</f>
        <v>41878543</v>
      </c>
      <c r="K85" s="2">
        <v>12935276</v>
      </c>
      <c r="L85" s="7">
        <v>12935276</v>
      </c>
      <c r="M85" s="2">
        <v>13898291</v>
      </c>
      <c r="N85" s="7">
        <v>13898291</v>
      </c>
      <c r="O85" s="57">
        <v>15044976</v>
      </c>
      <c r="P85" s="57">
        <v>15044976</v>
      </c>
      <c r="Q85" s="56">
        <v>15102882</v>
      </c>
      <c r="R85" s="56">
        <v>14810979.050000001</v>
      </c>
      <c r="S85" s="13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</row>
    <row r="86" spans="1:30" s="19" customFormat="1" ht="28.5" customHeight="1">
      <c r="A86" s="184">
        <v>6</v>
      </c>
      <c r="B86" s="137" t="s">
        <v>135</v>
      </c>
      <c r="C86" s="137"/>
      <c r="D86" s="137"/>
      <c r="E86" s="137"/>
      <c r="F86" s="137"/>
      <c r="G86" s="137"/>
      <c r="H86" s="1" t="s">
        <v>19</v>
      </c>
      <c r="I86" s="6">
        <f t="shared" ref="I86:P86" si="67">I87+I88</f>
        <v>10363258.529999999</v>
      </c>
      <c r="J86" s="6">
        <f t="shared" si="67"/>
        <v>10363256.719999999</v>
      </c>
      <c r="K86" s="6">
        <f>K87+K88</f>
        <v>3217584</v>
      </c>
      <c r="L86" s="6">
        <f>L87+L88</f>
        <v>3217584</v>
      </c>
      <c r="M86" s="6">
        <f t="shared" si="67"/>
        <v>3318840.85</v>
      </c>
      <c r="N86" s="6">
        <f t="shared" si="67"/>
        <v>3318840.85</v>
      </c>
      <c r="O86" s="57">
        <f t="shared" si="67"/>
        <v>3826833.68</v>
      </c>
      <c r="P86" s="57">
        <f t="shared" si="67"/>
        <v>3826831.87</v>
      </c>
      <c r="Q86" s="57">
        <f t="shared" ref="Q86:R86" si="68">Q87+Q88</f>
        <v>4817719.18</v>
      </c>
      <c r="R86" s="57">
        <f t="shared" si="68"/>
        <v>4320556.92</v>
      </c>
      <c r="S86" s="113" t="s">
        <v>97</v>
      </c>
      <c r="T86" s="113" t="s">
        <v>97</v>
      </c>
      <c r="U86" s="113" t="s">
        <v>97</v>
      </c>
      <c r="V86" s="113" t="s">
        <v>97</v>
      </c>
      <c r="W86" s="113" t="s">
        <v>97</v>
      </c>
      <c r="X86" s="113" t="s">
        <v>97</v>
      </c>
      <c r="Y86" s="113" t="s">
        <v>97</v>
      </c>
      <c r="Z86" s="113" t="s">
        <v>97</v>
      </c>
      <c r="AA86" s="113" t="s">
        <v>97</v>
      </c>
      <c r="AB86" s="113" t="s">
        <v>97</v>
      </c>
      <c r="AC86" s="113" t="s">
        <v>97</v>
      </c>
      <c r="AD86" s="113" t="s">
        <v>97</v>
      </c>
    </row>
    <row r="87" spans="1:30" s="19" customFormat="1">
      <c r="A87" s="184"/>
      <c r="B87" s="137"/>
      <c r="C87" s="137"/>
      <c r="D87" s="137"/>
      <c r="E87" s="137"/>
      <c r="F87" s="137"/>
      <c r="G87" s="137"/>
      <c r="H87" s="1" t="s">
        <v>46</v>
      </c>
      <c r="I87" s="7">
        <f t="shared" ref="I87:K88" si="69">I90</f>
        <v>10363258.529999999</v>
      </c>
      <c r="J87" s="7">
        <f t="shared" si="69"/>
        <v>10363256.719999999</v>
      </c>
      <c r="K87" s="7">
        <f t="shared" si="69"/>
        <v>3217584</v>
      </c>
      <c r="L87" s="7">
        <f t="shared" ref="L87:P88" si="70">L90</f>
        <v>3217584</v>
      </c>
      <c r="M87" s="7">
        <f t="shared" si="70"/>
        <v>3318840.85</v>
      </c>
      <c r="N87" s="7">
        <f t="shared" si="70"/>
        <v>3318840.85</v>
      </c>
      <c r="O87" s="56">
        <f t="shared" si="70"/>
        <v>3826833.68</v>
      </c>
      <c r="P87" s="56">
        <f t="shared" si="70"/>
        <v>3826831.87</v>
      </c>
      <c r="Q87" s="56">
        <f t="shared" ref="Q87:R87" si="71">Q90</f>
        <v>4817719.18</v>
      </c>
      <c r="R87" s="56">
        <f t="shared" si="71"/>
        <v>4320556.92</v>
      </c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</row>
    <row r="88" spans="1:30" s="19" customFormat="1">
      <c r="A88" s="184"/>
      <c r="B88" s="137"/>
      <c r="C88" s="137"/>
      <c r="D88" s="137"/>
      <c r="E88" s="137"/>
      <c r="F88" s="137"/>
      <c r="G88" s="137"/>
      <c r="H88" s="1" t="s">
        <v>51</v>
      </c>
      <c r="I88" s="7">
        <f t="shared" si="69"/>
        <v>0</v>
      </c>
      <c r="J88" s="7">
        <f t="shared" si="69"/>
        <v>0</v>
      </c>
      <c r="K88" s="7">
        <f t="shared" si="69"/>
        <v>0</v>
      </c>
      <c r="L88" s="7">
        <f t="shared" si="70"/>
        <v>0</v>
      </c>
      <c r="M88" s="7">
        <f t="shared" si="70"/>
        <v>0</v>
      </c>
      <c r="N88" s="7">
        <f t="shared" si="70"/>
        <v>0</v>
      </c>
      <c r="O88" s="56">
        <f t="shared" si="70"/>
        <v>0</v>
      </c>
      <c r="P88" s="56">
        <f t="shared" si="70"/>
        <v>0</v>
      </c>
      <c r="Q88" s="56">
        <f t="shared" ref="Q88:R88" si="72">Q91</f>
        <v>0</v>
      </c>
      <c r="R88" s="56">
        <f t="shared" si="72"/>
        <v>0</v>
      </c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</row>
    <row r="89" spans="1:30" s="19" customFormat="1" ht="35.25" customHeight="1">
      <c r="A89" s="162" t="s">
        <v>133</v>
      </c>
      <c r="B89" s="136" t="s">
        <v>136</v>
      </c>
      <c r="C89" s="171" t="s">
        <v>20</v>
      </c>
      <c r="D89" s="107">
        <v>20</v>
      </c>
      <c r="E89" s="107">
        <v>1</v>
      </c>
      <c r="F89" s="127" t="s">
        <v>251</v>
      </c>
      <c r="G89" s="127" t="s">
        <v>229</v>
      </c>
      <c r="H89" s="1" t="s">
        <v>19</v>
      </c>
      <c r="I89" s="7">
        <f>I90</f>
        <v>10363258.529999999</v>
      </c>
      <c r="J89" s="7">
        <f>L89</f>
        <v>3217584</v>
      </c>
      <c r="K89" s="7">
        <f t="shared" ref="K89:P89" si="73">K90+K91</f>
        <v>3217584</v>
      </c>
      <c r="L89" s="7">
        <f t="shared" si="73"/>
        <v>3217584</v>
      </c>
      <c r="M89" s="7">
        <f t="shared" si="73"/>
        <v>3318840.85</v>
      </c>
      <c r="N89" s="7">
        <f t="shared" si="73"/>
        <v>3318840.85</v>
      </c>
      <c r="O89" s="56">
        <f t="shared" si="73"/>
        <v>3826833.68</v>
      </c>
      <c r="P89" s="56">
        <f t="shared" si="73"/>
        <v>3826831.87</v>
      </c>
      <c r="Q89" s="56">
        <f t="shared" ref="Q89:R89" si="74">Q90+Q91</f>
        <v>4817719.18</v>
      </c>
      <c r="R89" s="56">
        <f t="shared" si="74"/>
        <v>4320556.92</v>
      </c>
      <c r="S89" s="141" t="s">
        <v>97</v>
      </c>
      <c r="T89" s="113" t="s">
        <v>97</v>
      </c>
      <c r="U89" s="113" t="s">
        <v>97</v>
      </c>
      <c r="V89" s="113" t="s">
        <v>97</v>
      </c>
      <c r="W89" s="113" t="s">
        <v>97</v>
      </c>
      <c r="X89" s="113" t="s">
        <v>97</v>
      </c>
      <c r="Y89" s="113" t="s">
        <v>97</v>
      </c>
      <c r="Z89" s="113" t="s">
        <v>97</v>
      </c>
      <c r="AA89" s="113" t="s">
        <v>97</v>
      </c>
      <c r="AB89" s="113" t="s">
        <v>97</v>
      </c>
      <c r="AC89" s="113" t="s">
        <v>97</v>
      </c>
      <c r="AD89" s="113" t="s">
        <v>97</v>
      </c>
    </row>
    <row r="90" spans="1:30" s="19" customFormat="1" ht="21" customHeight="1">
      <c r="A90" s="163"/>
      <c r="B90" s="136"/>
      <c r="C90" s="170"/>
      <c r="D90" s="108"/>
      <c r="E90" s="108"/>
      <c r="F90" s="128"/>
      <c r="G90" s="128"/>
      <c r="H90" s="1" t="s">
        <v>46</v>
      </c>
      <c r="I90" s="7">
        <f>K90+M90+O90</f>
        <v>10363258.529999999</v>
      </c>
      <c r="J90" s="7">
        <f>L90+N90+P90</f>
        <v>10363256.719999999</v>
      </c>
      <c r="K90" s="7">
        <f t="shared" ref="K90:P91" si="75">K93</f>
        <v>3217584</v>
      </c>
      <c r="L90" s="7">
        <f t="shared" si="75"/>
        <v>3217584</v>
      </c>
      <c r="M90" s="7">
        <f t="shared" si="75"/>
        <v>3318840.85</v>
      </c>
      <c r="N90" s="7">
        <f t="shared" si="75"/>
        <v>3318840.85</v>
      </c>
      <c r="O90" s="56">
        <f t="shared" si="75"/>
        <v>3826833.68</v>
      </c>
      <c r="P90" s="56">
        <f t="shared" si="75"/>
        <v>3826831.87</v>
      </c>
      <c r="Q90" s="56">
        <f t="shared" ref="Q90:R90" si="76">Q93</f>
        <v>4817719.18</v>
      </c>
      <c r="R90" s="56">
        <f t="shared" si="76"/>
        <v>4320556.92</v>
      </c>
      <c r="S90" s="141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</row>
    <row r="91" spans="1:30" s="19" customFormat="1" ht="24.75" customHeight="1">
      <c r="A91" s="163"/>
      <c r="B91" s="136"/>
      <c r="C91" s="170"/>
      <c r="D91" s="108"/>
      <c r="E91" s="108"/>
      <c r="F91" s="128"/>
      <c r="G91" s="128"/>
      <c r="H91" s="1" t="s">
        <v>51</v>
      </c>
      <c r="I91" s="7">
        <f>K91+M91</f>
        <v>0</v>
      </c>
      <c r="J91" s="7">
        <f>L91+N91</f>
        <v>0</v>
      </c>
      <c r="K91" s="7">
        <f t="shared" si="75"/>
        <v>0</v>
      </c>
      <c r="L91" s="7">
        <f t="shared" si="75"/>
        <v>0</v>
      </c>
      <c r="M91" s="7">
        <f t="shared" si="75"/>
        <v>0</v>
      </c>
      <c r="N91" s="7">
        <f t="shared" si="75"/>
        <v>0</v>
      </c>
      <c r="O91" s="56">
        <f t="shared" si="75"/>
        <v>0</v>
      </c>
      <c r="P91" s="56">
        <f t="shared" si="75"/>
        <v>0</v>
      </c>
      <c r="Q91" s="56">
        <f t="shared" ref="Q91:R91" si="77">Q94</f>
        <v>0</v>
      </c>
      <c r="R91" s="56">
        <f t="shared" si="77"/>
        <v>0</v>
      </c>
      <c r="S91" s="107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</row>
    <row r="92" spans="1:30" s="19" customFormat="1" ht="63.75" customHeight="1">
      <c r="A92" s="209" t="s">
        <v>134</v>
      </c>
      <c r="B92" s="136" t="s">
        <v>137</v>
      </c>
      <c r="C92" s="136" t="s">
        <v>53</v>
      </c>
      <c r="D92" s="107">
        <v>20</v>
      </c>
      <c r="E92" s="107">
        <v>1</v>
      </c>
      <c r="F92" s="127" t="s">
        <v>251</v>
      </c>
      <c r="G92" s="127" t="s">
        <v>252</v>
      </c>
      <c r="H92" s="1" t="s">
        <v>19</v>
      </c>
      <c r="I92" s="7">
        <f t="shared" ref="I92:P92" si="78">I93+I94</f>
        <v>10363258.529999999</v>
      </c>
      <c r="J92" s="7">
        <f t="shared" si="78"/>
        <v>10363256.719999999</v>
      </c>
      <c r="K92" s="7">
        <f>K93+K94</f>
        <v>3217584</v>
      </c>
      <c r="L92" s="7">
        <f>L93+L94</f>
        <v>3217584</v>
      </c>
      <c r="M92" s="7">
        <f t="shared" si="78"/>
        <v>3318840.85</v>
      </c>
      <c r="N92" s="7">
        <f t="shared" si="78"/>
        <v>3318840.85</v>
      </c>
      <c r="O92" s="56">
        <f t="shared" si="78"/>
        <v>3826833.68</v>
      </c>
      <c r="P92" s="56">
        <f t="shared" si="78"/>
        <v>3826831.87</v>
      </c>
      <c r="Q92" s="56">
        <f t="shared" ref="Q92:R92" si="79">Q93+Q94</f>
        <v>4817719.18</v>
      </c>
      <c r="R92" s="56">
        <f t="shared" si="79"/>
        <v>4320556.92</v>
      </c>
      <c r="S92" s="116" t="s">
        <v>138</v>
      </c>
      <c r="T92" s="115" t="s">
        <v>54</v>
      </c>
      <c r="U92" s="115">
        <f>Y92</f>
        <v>100</v>
      </c>
      <c r="V92" s="115">
        <f>Z92</f>
        <v>100</v>
      </c>
      <c r="W92" s="115">
        <v>100</v>
      </c>
      <c r="X92" s="115">
        <v>100</v>
      </c>
      <c r="Y92" s="115">
        <v>100</v>
      </c>
      <c r="Z92" s="115">
        <v>100</v>
      </c>
      <c r="AA92" s="115">
        <v>100</v>
      </c>
      <c r="AB92" s="115">
        <v>100</v>
      </c>
      <c r="AC92" s="115">
        <v>101</v>
      </c>
      <c r="AD92" s="115">
        <v>102</v>
      </c>
    </row>
    <row r="93" spans="1:30" s="19" customFormat="1" ht="43.5" customHeight="1">
      <c r="A93" s="209"/>
      <c r="B93" s="136"/>
      <c r="C93" s="136"/>
      <c r="D93" s="108"/>
      <c r="E93" s="108"/>
      <c r="F93" s="128"/>
      <c r="G93" s="128"/>
      <c r="H93" s="1" t="s">
        <v>46</v>
      </c>
      <c r="I93" s="7">
        <f>K93+M93+O93</f>
        <v>10363258.529999999</v>
      </c>
      <c r="J93" s="7">
        <f>L93+N93+P93</f>
        <v>10363256.719999999</v>
      </c>
      <c r="K93" s="2">
        <v>3217584</v>
      </c>
      <c r="L93" s="7">
        <v>3217584</v>
      </c>
      <c r="M93" s="2">
        <v>3318840.85</v>
      </c>
      <c r="N93" s="7">
        <v>3318840.85</v>
      </c>
      <c r="O93" s="56">
        <v>3826833.68</v>
      </c>
      <c r="P93" s="56">
        <v>3826831.87</v>
      </c>
      <c r="Q93" s="56">
        <v>4817719.18</v>
      </c>
      <c r="R93" s="56">
        <v>4320556.92</v>
      </c>
      <c r="S93" s="134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</row>
    <row r="94" spans="1:30" s="19" customFormat="1" ht="42" customHeight="1">
      <c r="A94" s="209"/>
      <c r="B94" s="116"/>
      <c r="C94" s="116"/>
      <c r="D94" s="108"/>
      <c r="E94" s="108"/>
      <c r="F94" s="128"/>
      <c r="G94" s="128"/>
      <c r="H94" s="1" t="s">
        <v>51</v>
      </c>
      <c r="I94" s="7">
        <f>K94+M94</f>
        <v>0</v>
      </c>
      <c r="J94" s="7">
        <f>L94+N94</f>
        <v>0</v>
      </c>
      <c r="K94" s="2">
        <v>0</v>
      </c>
      <c r="L94" s="7"/>
      <c r="M94" s="2">
        <v>0</v>
      </c>
      <c r="N94" s="7">
        <v>0</v>
      </c>
      <c r="O94" s="56">
        <v>0</v>
      </c>
      <c r="P94" s="56">
        <v>0</v>
      </c>
      <c r="Q94" s="56">
        <v>0</v>
      </c>
      <c r="R94" s="56">
        <v>0</v>
      </c>
      <c r="S94" s="13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</row>
    <row r="95" spans="1:30" s="19" customFormat="1" ht="27.75" customHeight="1">
      <c r="A95" s="184">
        <v>7</v>
      </c>
      <c r="B95" s="137" t="s">
        <v>141</v>
      </c>
      <c r="C95" s="137"/>
      <c r="D95" s="137"/>
      <c r="E95" s="137"/>
      <c r="F95" s="137"/>
      <c r="G95" s="137"/>
      <c r="H95" s="1" t="s">
        <v>19</v>
      </c>
      <c r="I95" s="6">
        <f t="shared" ref="I95:P95" si="80">I96+I97</f>
        <v>18687751.82</v>
      </c>
      <c r="J95" s="6">
        <f t="shared" si="80"/>
        <v>18645734.789999999</v>
      </c>
      <c r="K95" s="6">
        <f>K96+K97</f>
        <v>2256039.6800000002</v>
      </c>
      <c r="L95" s="6">
        <f>L96+L97</f>
        <v>2256039.6800000002</v>
      </c>
      <c r="M95" s="6">
        <f t="shared" si="80"/>
        <v>9339238.5999999996</v>
      </c>
      <c r="N95" s="6">
        <f t="shared" si="80"/>
        <v>9339238.5999999996</v>
      </c>
      <c r="O95" s="57">
        <f t="shared" si="80"/>
        <v>7092473.5399999991</v>
      </c>
      <c r="P95" s="57">
        <f t="shared" si="80"/>
        <v>7050456.5099999998</v>
      </c>
      <c r="Q95" s="57">
        <f>Q96+Q97</f>
        <v>6777159.9799999995</v>
      </c>
      <c r="R95" s="57">
        <f t="shared" ref="R95" si="81">R96+R97</f>
        <v>6321917.9899999993</v>
      </c>
      <c r="S95" s="113" t="s">
        <v>97</v>
      </c>
      <c r="T95" s="113" t="s">
        <v>97</v>
      </c>
      <c r="U95" s="113" t="s">
        <v>97</v>
      </c>
      <c r="V95" s="113" t="s">
        <v>97</v>
      </c>
      <c r="W95" s="113" t="s">
        <v>97</v>
      </c>
      <c r="X95" s="113" t="s">
        <v>97</v>
      </c>
      <c r="Y95" s="113" t="s">
        <v>97</v>
      </c>
      <c r="Z95" s="113" t="s">
        <v>97</v>
      </c>
      <c r="AA95" s="113" t="s">
        <v>97</v>
      </c>
      <c r="AB95" s="113" t="s">
        <v>97</v>
      </c>
      <c r="AC95" s="113" t="s">
        <v>97</v>
      </c>
      <c r="AD95" s="113" t="s">
        <v>97</v>
      </c>
    </row>
    <row r="96" spans="1:30" s="19" customFormat="1" ht="22.5" customHeight="1">
      <c r="A96" s="184"/>
      <c r="B96" s="137"/>
      <c r="C96" s="137"/>
      <c r="D96" s="137"/>
      <c r="E96" s="137"/>
      <c r="F96" s="137"/>
      <c r="G96" s="137"/>
      <c r="H96" s="1" t="s">
        <v>46</v>
      </c>
      <c r="I96" s="7">
        <f t="shared" ref="I96:L97" si="82">I99</f>
        <v>6772455.5899999999</v>
      </c>
      <c r="J96" s="7">
        <f t="shared" si="82"/>
        <v>6730438.5600000005</v>
      </c>
      <c r="K96" s="7">
        <f t="shared" si="82"/>
        <v>847022.59</v>
      </c>
      <c r="L96" s="7">
        <f t="shared" si="82"/>
        <v>847022.59</v>
      </c>
      <c r="M96" s="7">
        <f t="shared" ref="M96:P97" si="83">M99</f>
        <v>3578610.6</v>
      </c>
      <c r="N96" s="7">
        <f t="shared" si="83"/>
        <v>3578610.6</v>
      </c>
      <c r="O96" s="56">
        <f t="shared" si="83"/>
        <v>2346822.4</v>
      </c>
      <c r="P96" s="56">
        <f t="shared" si="83"/>
        <v>2304805.37</v>
      </c>
      <c r="Q96" s="56">
        <f>Q99</f>
        <v>2031508.84</v>
      </c>
      <c r="R96" s="56">
        <f t="shared" ref="R96" si="84">R99</f>
        <v>1823171.18</v>
      </c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</row>
    <row r="97" spans="1:30" s="19" customFormat="1" ht="21" customHeight="1">
      <c r="A97" s="184"/>
      <c r="B97" s="137"/>
      <c r="C97" s="137"/>
      <c r="D97" s="137"/>
      <c r="E97" s="137"/>
      <c r="F97" s="137"/>
      <c r="G97" s="137"/>
      <c r="H97" s="1" t="s">
        <v>51</v>
      </c>
      <c r="I97" s="7">
        <f t="shared" si="82"/>
        <v>11915296.23</v>
      </c>
      <c r="J97" s="7">
        <f t="shared" si="82"/>
        <v>11915296.23</v>
      </c>
      <c r="K97" s="7">
        <f t="shared" si="82"/>
        <v>1409017.09</v>
      </c>
      <c r="L97" s="7">
        <f t="shared" si="82"/>
        <v>1409017.09</v>
      </c>
      <c r="M97" s="7">
        <f t="shared" si="83"/>
        <v>5760628</v>
      </c>
      <c r="N97" s="7">
        <f t="shared" si="83"/>
        <v>5760628</v>
      </c>
      <c r="O97" s="56">
        <f t="shared" si="83"/>
        <v>4745651.1399999997</v>
      </c>
      <c r="P97" s="56">
        <f t="shared" si="83"/>
        <v>4745651.1399999997</v>
      </c>
      <c r="Q97" s="56">
        <f t="shared" ref="Q97:R97" si="85">Q100</f>
        <v>4745651.1399999997</v>
      </c>
      <c r="R97" s="56">
        <f t="shared" si="85"/>
        <v>4498746.8099999996</v>
      </c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</row>
    <row r="98" spans="1:30" s="19" customFormat="1" ht="42" customHeight="1">
      <c r="A98" s="162" t="s">
        <v>139</v>
      </c>
      <c r="B98" s="136" t="s">
        <v>278</v>
      </c>
      <c r="C98" s="171" t="s">
        <v>20</v>
      </c>
      <c r="D98" s="107">
        <v>20</v>
      </c>
      <c r="E98" s="107">
        <v>1</v>
      </c>
      <c r="F98" s="127" t="s">
        <v>253</v>
      </c>
      <c r="G98" s="127" t="s">
        <v>229</v>
      </c>
      <c r="H98" s="1" t="s">
        <v>19</v>
      </c>
      <c r="I98" s="7">
        <f>I99+I100</f>
        <v>18687751.82</v>
      </c>
      <c r="J98" s="7">
        <f>L98</f>
        <v>2256039.6800000002</v>
      </c>
      <c r="K98" s="7">
        <f t="shared" ref="K98:P98" si="86">K99+K100</f>
        <v>2256039.6800000002</v>
      </c>
      <c r="L98" s="7">
        <f t="shared" si="86"/>
        <v>2256039.6800000002</v>
      </c>
      <c r="M98" s="7">
        <f t="shared" si="86"/>
        <v>9339238.5999999996</v>
      </c>
      <c r="N98" s="7">
        <f t="shared" si="86"/>
        <v>9339238.5999999996</v>
      </c>
      <c r="O98" s="56">
        <f t="shared" si="86"/>
        <v>7092473.5399999991</v>
      </c>
      <c r="P98" s="56">
        <f t="shared" si="86"/>
        <v>7050456.5099999998</v>
      </c>
      <c r="Q98" s="56">
        <f t="shared" ref="Q98:R98" si="87">Q99+Q100</f>
        <v>6777159.9799999995</v>
      </c>
      <c r="R98" s="56">
        <f t="shared" si="87"/>
        <v>6321917.9899999993</v>
      </c>
      <c r="S98" s="141" t="s">
        <v>97</v>
      </c>
      <c r="T98" s="113" t="s">
        <v>97</v>
      </c>
      <c r="U98" s="113" t="s">
        <v>97</v>
      </c>
      <c r="V98" s="113" t="s">
        <v>97</v>
      </c>
      <c r="W98" s="113" t="s">
        <v>97</v>
      </c>
      <c r="X98" s="113" t="s">
        <v>97</v>
      </c>
      <c r="Y98" s="113" t="s">
        <v>97</v>
      </c>
      <c r="Z98" s="113" t="s">
        <v>97</v>
      </c>
      <c r="AA98" s="113" t="s">
        <v>97</v>
      </c>
      <c r="AB98" s="113" t="s">
        <v>97</v>
      </c>
      <c r="AC98" s="113" t="s">
        <v>97</v>
      </c>
      <c r="AD98" s="113" t="s">
        <v>97</v>
      </c>
    </row>
    <row r="99" spans="1:30" s="19" customFormat="1" ht="42" customHeight="1">
      <c r="A99" s="163"/>
      <c r="B99" s="136"/>
      <c r="C99" s="170"/>
      <c r="D99" s="108"/>
      <c r="E99" s="108"/>
      <c r="F99" s="128"/>
      <c r="G99" s="128"/>
      <c r="H99" s="1" t="s">
        <v>46</v>
      </c>
      <c r="I99" s="7">
        <f>K99+M99+O99</f>
        <v>6772455.5899999999</v>
      </c>
      <c r="J99" s="7">
        <f>L99+N99+P99</f>
        <v>6730438.5600000005</v>
      </c>
      <c r="K99" s="7">
        <f t="shared" ref="K99:P100" si="88">K102+K105</f>
        <v>847022.59</v>
      </c>
      <c r="L99" s="7">
        <f t="shared" si="88"/>
        <v>847022.59</v>
      </c>
      <c r="M99" s="7">
        <f t="shared" si="88"/>
        <v>3578610.6</v>
      </c>
      <c r="N99" s="7">
        <f t="shared" si="88"/>
        <v>3578610.6</v>
      </c>
      <c r="O99" s="56">
        <f t="shared" si="88"/>
        <v>2346822.4</v>
      </c>
      <c r="P99" s="56">
        <f t="shared" si="88"/>
        <v>2304805.37</v>
      </c>
      <c r="Q99" s="56">
        <f t="shared" ref="Q99:R99" si="89">Q102+Q105</f>
        <v>2031508.84</v>
      </c>
      <c r="R99" s="56">
        <f t="shared" si="89"/>
        <v>1823171.18</v>
      </c>
      <c r="S99" s="141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</row>
    <row r="100" spans="1:30" s="19" customFormat="1" ht="42" customHeight="1">
      <c r="A100" s="163"/>
      <c r="B100" s="136"/>
      <c r="C100" s="170"/>
      <c r="D100" s="108"/>
      <c r="E100" s="108"/>
      <c r="F100" s="128"/>
      <c r="G100" s="128"/>
      <c r="H100" s="1" t="s">
        <v>51</v>
      </c>
      <c r="I100" s="7">
        <f>K100+M100+O100</f>
        <v>11915296.23</v>
      </c>
      <c r="J100" s="7">
        <f>L100+N100+P100</f>
        <v>11915296.23</v>
      </c>
      <c r="K100" s="7">
        <f t="shared" si="88"/>
        <v>1409017.09</v>
      </c>
      <c r="L100" s="7">
        <f t="shared" si="88"/>
        <v>1409017.09</v>
      </c>
      <c r="M100" s="7">
        <f t="shared" si="88"/>
        <v>5760628</v>
      </c>
      <c r="N100" s="7">
        <f t="shared" si="88"/>
        <v>5760628</v>
      </c>
      <c r="O100" s="56">
        <f t="shared" si="88"/>
        <v>4745651.1399999997</v>
      </c>
      <c r="P100" s="56">
        <f t="shared" si="88"/>
        <v>4745651.1399999997</v>
      </c>
      <c r="Q100" s="56">
        <f t="shared" ref="Q100:R100" si="90">Q103+Q106</f>
        <v>4745651.1399999997</v>
      </c>
      <c r="R100" s="56">
        <f t="shared" si="90"/>
        <v>4498746.8099999996</v>
      </c>
      <c r="S100" s="107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</row>
    <row r="101" spans="1:30" s="19" customFormat="1" ht="63.75" customHeight="1">
      <c r="A101" s="209" t="s">
        <v>140</v>
      </c>
      <c r="B101" s="136" t="s">
        <v>143</v>
      </c>
      <c r="C101" s="136" t="s">
        <v>53</v>
      </c>
      <c r="D101" s="107">
        <v>20</v>
      </c>
      <c r="E101" s="107">
        <v>1</v>
      </c>
      <c r="F101" s="127" t="s">
        <v>253</v>
      </c>
      <c r="G101" s="127" t="s">
        <v>254</v>
      </c>
      <c r="H101" s="1" t="s">
        <v>19</v>
      </c>
      <c r="I101" s="7">
        <f t="shared" ref="I101:P101" si="91">I102+I103</f>
        <v>585395.4</v>
      </c>
      <c r="J101" s="7">
        <f t="shared" si="91"/>
        <v>549378.37</v>
      </c>
      <c r="K101" s="7">
        <f>K102+K103</f>
        <v>294713</v>
      </c>
      <c r="L101" s="7">
        <f>L102+L103</f>
        <v>294713</v>
      </c>
      <c r="M101" s="7">
        <f t="shared" si="91"/>
        <v>0</v>
      </c>
      <c r="N101" s="7">
        <f t="shared" si="91"/>
        <v>0</v>
      </c>
      <c r="O101" s="56">
        <f t="shared" si="91"/>
        <v>290682.40000000002</v>
      </c>
      <c r="P101" s="56">
        <f t="shared" si="91"/>
        <v>254665.37</v>
      </c>
      <c r="Q101" s="56">
        <f t="shared" ref="Q101:R101" si="92">Q102+Q103</f>
        <v>48000</v>
      </c>
      <c r="R101" s="56">
        <f t="shared" si="92"/>
        <v>0</v>
      </c>
      <c r="S101" s="136" t="s">
        <v>144</v>
      </c>
      <c r="T101" s="115" t="s">
        <v>92</v>
      </c>
      <c r="U101" s="115" t="s">
        <v>41</v>
      </c>
      <c r="V101" s="115" t="s">
        <v>41</v>
      </c>
      <c r="W101" s="115">
        <v>1159</v>
      </c>
      <c r="X101" s="115">
        <v>1159</v>
      </c>
      <c r="Y101" s="115">
        <v>2318</v>
      </c>
      <c r="Z101" s="115">
        <v>1230</v>
      </c>
      <c r="AA101" s="115">
        <v>3477</v>
      </c>
      <c r="AB101" s="115">
        <v>3778</v>
      </c>
      <c r="AC101" s="115">
        <v>3778</v>
      </c>
      <c r="AD101" s="115">
        <v>3778</v>
      </c>
    </row>
    <row r="102" spans="1:30" s="19" customFormat="1" ht="36" customHeight="1">
      <c r="A102" s="209"/>
      <c r="B102" s="136"/>
      <c r="C102" s="136"/>
      <c r="D102" s="108"/>
      <c r="E102" s="108"/>
      <c r="F102" s="128"/>
      <c r="G102" s="128"/>
      <c r="H102" s="1" t="s">
        <v>46</v>
      </c>
      <c r="I102" s="7">
        <f>K102+M102+O102</f>
        <v>585395.4</v>
      </c>
      <c r="J102" s="7">
        <f>L102+N102+P102</f>
        <v>549378.37</v>
      </c>
      <c r="K102" s="2">
        <v>294713</v>
      </c>
      <c r="L102" s="7">
        <v>294713</v>
      </c>
      <c r="M102" s="2">
        <v>0</v>
      </c>
      <c r="N102" s="7">
        <v>0</v>
      </c>
      <c r="O102" s="56">
        <v>290682.40000000002</v>
      </c>
      <c r="P102" s="56">
        <v>254665.37</v>
      </c>
      <c r="Q102" s="56">
        <v>48000</v>
      </c>
      <c r="R102" s="56"/>
      <c r="S102" s="136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</row>
    <row r="103" spans="1:30" s="19" customFormat="1" ht="36" customHeight="1">
      <c r="A103" s="124"/>
      <c r="B103" s="136"/>
      <c r="C103" s="136"/>
      <c r="D103" s="108"/>
      <c r="E103" s="108"/>
      <c r="F103" s="128"/>
      <c r="G103" s="128"/>
      <c r="H103" s="1" t="s">
        <v>51</v>
      </c>
      <c r="I103" s="7">
        <f>K103+M103</f>
        <v>0</v>
      </c>
      <c r="J103" s="7">
        <f>L103+N103</f>
        <v>0</v>
      </c>
      <c r="K103" s="2"/>
      <c r="L103" s="7"/>
      <c r="M103" s="2"/>
      <c r="N103" s="7"/>
      <c r="O103" s="56">
        <v>0</v>
      </c>
      <c r="P103" s="56">
        <v>0</v>
      </c>
      <c r="Q103" s="56">
        <v>0</v>
      </c>
      <c r="R103" s="56">
        <v>0</v>
      </c>
      <c r="S103" s="136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</row>
    <row r="104" spans="1:30" s="19" customFormat="1" ht="52.5" customHeight="1">
      <c r="A104" s="138" t="s">
        <v>145</v>
      </c>
      <c r="B104" s="136" t="s">
        <v>146</v>
      </c>
      <c r="C104" s="136" t="s">
        <v>53</v>
      </c>
      <c r="D104" s="141" t="s">
        <v>242</v>
      </c>
      <c r="E104" s="141" t="s">
        <v>243</v>
      </c>
      <c r="F104" s="138" t="s">
        <v>255</v>
      </c>
      <c r="G104" s="138" t="s">
        <v>245</v>
      </c>
      <c r="H104" s="1" t="s">
        <v>19</v>
      </c>
      <c r="I104" s="7">
        <f t="shared" ref="I104:R104" si="93">I105+I106</f>
        <v>18102356.420000002</v>
      </c>
      <c r="J104" s="7">
        <f t="shared" si="93"/>
        <v>18096356.420000002</v>
      </c>
      <c r="K104" s="7">
        <f>K105+K106</f>
        <v>1961326.6800000002</v>
      </c>
      <c r="L104" s="7">
        <f>L105+L106</f>
        <v>1961326.6800000002</v>
      </c>
      <c r="M104" s="7">
        <f t="shared" si="93"/>
        <v>9339238.5999999996</v>
      </c>
      <c r="N104" s="7">
        <f t="shared" si="93"/>
        <v>9339238.5999999996</v>
      </c>
      <c r="O104" s="56">
        <f t="shared" si="93"/>
        <v>6801791.1399999997</v>
      </c>
      <c r="P104" s="56">
        <f t="shared" si="93"/>
        <v>6795791.1399999997</v>
      </c>
      <c r="Q104" s="56">
        <f t="shared" si="93"/>
        <v>6729159.9799999995</v>
      </c>
      <c r="R104" s="56">
        <f t="shared" si="93"/>
        <v>6321917.9899999993</v>
      </c>
      <c r="S104" s="136" t="s">
        <v>147</v>
      </c>
      <c r="T104" s="115" t="s">
        <v>54</v>
      </c>
      <c r="U104" s="115" t="s">
        <v>41</v>
      </c>
      <c r="V104" s="115" t="s">
        <v>41</v>
      </c>
      <c r="W104" s="115">
        <v>75</v>
      </c>
      <c r="X104" s="115">
        <v>87.7</v>
      </c>
      <c r="Y104" s="115">
        <v>76</v>
      </c>
      <c r="Z104" s="115">
        <v>77.989999999999995</v>
      </c>
      <c r="AA104" s="115">
        <v>77</v>
      </c>
      <c r="AB104" s="115">
        <v>80.430000000000007</v>
      </c>
      <c r="AC104" s="115">
        <v>80.430000000000007</v>
      </c>
      <c r="AD104" s="115">
        <v>80.430000000000007</v>
      </c>
    </row>
    <row r="105" spans="1:30" s="19" customFormat="1" ht="42" customHeight="1">
      <c r="A105" s="138"/>
      <c r="B105" s="136"/>
      <c r="C105" s="136"/>
      <c r="D105" s="141"/>
      <c r="E105" s="141"/>
      <c r="F105" s="138"/>
      <c r="G105" s="138"/>
      <c r="H105" s="1" t="s">
        <v>46</v>
      </c>
      <c r="I105" s="7">
        <f>K105+M105+O105</f>
        <v>6187060.1899999995</v>
      </c>
      <c r="J105" s="7">
        <f>L105+N105+P105</f>
        <v>6181060.1899999995</v>
      </c>
      <c r="K105" s="2">
        <v>552309.59</v>
      </c>
      <c r="L105" s="7">
        <v>552309.59</v>
      </c>
      <c r="M105" s="2">
        <v>3578610.6</v>
      </c>
      <c r="N105" s="7">
        <v>3578610.6</v>
      </c>
      <c r="O105" s="56">
        <v>2056140</v>
      </c>
      <c r="P105" s="56">
        <v>2050140</v>
      </c>
      <c r="Q105" s="56">
        <v>1983508.84</v>
      </c>
      <c r="R105" s="56">
        <v>1823171.18</v>
      </c>
      <c r="S105" s="136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</row>
    <row r="106" spans="1:30" s="19" customFormat="1" ht="41.25" customHeight="1">
      <c r="A106" s="138"/>
      <c r="B106" s="116"/>
      <c r="C106" s="116"/>
      <c r="D106" s="141"/>
      <c r="E106" s="141"/>
      <c r="F106" s="138"/>
      <c r="G106" s="138"/>
      <c r="H106" s="1" t="s">
        <v>51</v>
      </c>
      <c r="I106" s="7">
        <f>K106+M106+O106</f>
        <v>11915296.23</v>
      </c>
      <c r="J106" s="7">
        <f>L106+N106+P106</f>
        <v>11915296.23</v>
      </c>
      <c r="K106" s="2">
        <v>1409017.09</v>
      </c>
      <c r="L106" s="7">
        <v>1409017.09</v>
      </c>
      <c r="M106" s="2">
        <v>5760628</v>
      </c>
      <c r="N106" s="7">
        <v>5760628</v>
      </c>
      <c r="O106" s="56">
        <v>4745651.1399999997</v>
      </c>
      <c r="P106" s="56">
        <v>4745651.1399999997</v>
      </c>
      <c r="Q106" s="56">
        <v>4745651.1399999997</v>
      </c>
      <c r="R106" s="56">
        <v>4498746.8099999996</v>
      </c>
      <c r="S106" s="136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</row>
    <row r="107" spans="1:30" s="19" customFormat="1" ht="32.25" customHeight="1">
      <c r="A107" s="138" t="s">
        <v>280</v>
      </c>
      <c r="B107" s="137" t="s">
        <v>281</v>
      </c>
      <c r="C107" s="137"/>
      <c r="D107" s="137"/>
      <c r="E107" s="137"/>
      <c r="F107" s="137"/>
      <c r="G107" s="137"/>
      <c r="H107" s="1" t="s">
        <v>19</v>
      </c>
      <c r="I107" s="6">
        <f>I108+I109</f>
        <v>114036.81</v>
      </c>
      <c r="J107" s="6">
        <f t="shared" ref="J107:P107" si="94">J108+J109</f>
        <v>114036.81</v>
      </c>
      <c r="K107" s="6">
        <f t="shared" si="94"/>
        <v>0</v>
      </c>
      <c r="L107" s="6">
        <f t="shared" si="94"/>
        <v>0</v>
      </c>
      <c r="M107" s="6">
        <f t="shared" si="94"/>
        <v>0</v>
      </c>
      <c r="N107" s="6">
        <f t="shared" si="94"/>
        <v>0</v>
      </c>
      <c r="O107" s="57">
        <f t="shared" si="94"/>
        <v>114036.81</v>
      </c>
      <c r="P107" s="57">
        <f t="shared" si="94"/>
        <v>114036.81</v>
      </c>
      <c r="Q107" s="57">
        <f t="shared" ref="Q107:R107" si="95">Q108+Q109</f>
        <v>734341.26</v>
      </c>
      <c r="R107" s="57">
        <f t="shared" si="95"/>
        <v>734341.26</v>
      </c>
      <c r="S107" s="113" t="s">
        <v>97</v>
      </c>
      <c r="T107" s="113" t="s">
        <v>97</v>
      </c>
      <c r="U107" s="113" t="s">
        <v>97</v>
      </c>
      <c r="V107" s="113" t="s">
        <v>97</v>
      </c>
      <c r="W107" s="113" t="s">
        <v>97</v>
      </c>
      <c r="X107" s="113" t="s">
        <v>97</v>
      </c>
      <c r="Y107" s="113" t="s">
        <v>97</v>
      </c>
      <c r="Z107" s="113" t="s">
        <v>97</v>
      </c>
      <c r="AA107" s="113" t="s">
        <v>97</v>
      </c>
      <c r="AB107" s="113" t="s">
        <v>97</v>
      </c>
      <c r="AC107" s="113" t="s">
        <v>97</v>
      </c>
      <c r="AD107" s="113" t="s">
        <v>97</v>
      </c>
    </row>
    <row r="108" spans="1:30" s="19" customFormat="1" ht="33.75" customHeight="1">
      <c r="A108" s="138"/>
      <c r="B108" s="137"/>
      <c r="C108" s="137"/>
      <c r="D108" s="137"/>
      <c r="E108" s="137"/>
      <c r="F108" s="137"/>
      <c r="G108" s="137"/>
      <c r="H108" s="1" t="s">
        <v>46</v>
      </c>
      <c r="I108" s="6">
        <f>I111</f>
        <v>2281</v>
      </c>
      <c r="J108" s="6">
        <f t="shared" ref="J108:P108" si="96">J111</f>
        <v>2281</v>
      </c>
      <c r="K108" s="6">
        <f t="shared" si="96"/>
        <v>0</v>
      </c>
      <c r="L108" s="6">
        <f t="shared" si="96"/>
        <v>0</v>
      </c>
      <c r="M108" s="6">
        <f t="shared" si="96"/>
        <v>0</v>
      </c>
      <c r="N108" s="6">
        <f t="shared" si="96"/>
        <v>0</v>
      </c>
      <c r="O108" s="57">
        <f t="shared" si="96"/>
        <v>2281</v>
      </c>
      <c r="P108" s="57">
        <f t="shared" si="96"/>
        <v>2281</v>
      </c>
      <c r="Q108" s="57">
        <f t="shared" ref="Q108:R108" si="97">Q111</f>
        <v>14686.83</v>
      </c>
      <c r="R108" s="57">
        <f t="shared" si="97"/>
        <v>14686.83</v>
      </c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</row>
    <row r="109" spans="1:30" s="19" customFormat="1" ht="24.75" customHeight="1">
      <c r="A109" s="138"/>
      <c r="B109" s="137"/>
      <c r="C109" s="137"/>
      <c r="D109" s="137"/>
      <c r="E109" s="137"/>
      <c r="F109" s="137"/>
      <c r="G109" s="137"/>
      <c r="H109" s="1" t="s">
        <v>51</v>
      </c>
      <c r="I109" s="6">
        <f>I112</f>
        <v>111755.81</v>
      </c>
      <c r="J109" s="6">
        <f t="shared" ref="J109:P109" si="98">J112</f>
        <v>111755.81</v>
      </c>
      <c r="K109" s="6">
        <f t="shared" si="98"/>
        <v>0</v>
      </c>
      <c r="L109" s="6">
        <f t="shared" si="98"/>
        <v>0</v>
      </c>
      <c r="M109" s="6">
        <f t="shared" si="98"/>
        <v>0</v>
      </c>
      <c r="N109" s="6">
        <f t="shared" si="98"/>
        <v>0</v>
      </c>
      <c r="O109" s="57">
        <f t="shared" si="98"/>
        <v>111755.81</v>
      </c>
      <c r="P109" s="57">
        <f t="shared" si="98"/>
        <v>111755.81</v>
      </c>
      <c r="Q109" s="57">
        <f t="shared" ref="Q109:R109" si="99">Q112</f>
        <v>719654.43</v>
      </c>
      <c r="R109" s="57">
        <f t="shared" si="99"/>
        <v>719654.43</v>
      </c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</row>
    <row r="110" spans="1:30" s="19" customFormat="1" ht="42.75" customHeight="1">
      <c r="A110" s="132" t="s">
        <v>151</v>
      </c>
      <c r="B110" s="116" t="s">
        <v>282</v>
      </c>
      <c r="C110" s="136" t="s">
        <v>53</v>
      </c>
      <c r="D110" s="3">
        <v>20</v>
      </c>
      <c r="E110" s="3">
        <v>1</v>
      </c>
      <c r="F110" s="53" t="s">
        <v>283</v>
      </c>
      <c r="G110" s="53" t="s">
        <v>229</v>
      </c>
      <c r="H110" s="1" t="s">
        <v>19</v>
      </c>
      <c r="I110" s="6">
        <f>I111+I112</f>
        <v>114036.81</v>
      </c>
      <c r="J110" s="6">
        <f t="shared" ref="J110:P110" si="100">J111+J112</f>
        <v>114036.81</v>
      </c>
      <c r="K110" s="6">
        <f t="shared" si="100"/>
        <v>0</v>
      </c>
      <c r="L110" s="6">
        <f t="shared" si="100"/>
        <v>0</v>
      </c>
      <c r="M110" s="6">
        <f t="shared" si="100"/>
        <v>0</v>
      </c>
      <c r="N110" s="6">
        <f t="shared" si="100"/>
        <v>0</v>
      </c>
      <c r="O110" s="57">
        <f t="shared" si="100"/>
        <v>114036.81</v>
      </c>
      <c r="P110" s="57">
        <f t="shared" si="100"/>
        <v>114036.81</v>
      </c>
      <c r="Q110" s="57">
        <f t="shared" ref="Q110:R110" si="101">Q111+Q112</f>
        <v>734341.26</v>
      </c>
      <c r="R110" s="57">
        <f t="shared" si="101"/>
        <v>734341.26</v>
      </c>
      <c r="S110" s="3"/>
      <c r="T110" s="45"/>
      <c r="U110" s="45"/>
      <c r="V110" s="45"/>
      <c r="W110" s="45"/>
      <c r="X110" s="45"/>
      <c r="Y110" s="45"/>
      <c r="Z110" s="45"/>
      <c r="AA110" s="45"/>
      <c r="AB110" s="45"/>
      <c r="AC110" s="95"/>
      <c r="AD110" s="95"/>
    </row>
    <row r="111" spans="1:30" s="19" customFormat="1" ht="48.75" customHeight="1">
      <c r="A111" s="133"/>
      <c r="B111" s="134"/>
      <c r="C111" s="136"/>
      <c r="D111" s="48"/>
      <c r="E111" s="48"/>
      <c r="F111" s="52"/>
      <c r="G111" s="48"/>
      <c r="H111" s="1" t="s">
        <v>46</v>
      </c>
      <c r="I111" s="6">
        <f>I114</f>
        <v>2281</v>
      </c>
      <c r="J111" s="6">
        <f t="shared" ref="J111:P111" si="102">J114</f>
        <v>2281</v>
      </c>
      <c r="K111" s="6">
        <f t="shared" si="102"/>
        <v>0</v>
      </c>
      <c r="L111" s="6">
        <f t="shared" si="102"/>
        <v>0</v>
      </c>
      <c r="M111" s="6">
        <f t="shared" si="102"/>
        <v>0</v>
      </c>
      <c r="N111" s="6">
        <f t="shared" si="102"/>
        <v>0</v>
      </c>
      <c r="O111" s="57">
        <f t="shared" si="102"/>
        <v>2281</v>
      </c>
      <c r="P111" s="57">
        <f t="shared" si="102"/>
        <v>2281</v>
      </c>
      <c r="Q111" s="57">
        <f t="shared" ref="Q111:R111" si="103">Q114</f>
        <v>14686.83</v>
      </c>
      <c r="R111" s="57">
        <f t="shared" si="103"/>
        <v>14686.83</v>
      </c>
      <c r="S111" s="3"/>
      <c r="T111" s="45"/>
      <c r="U111" s="45"/>
      <c r="V111" s="45"/>
      <c r="W111" s="45"/>
      <c r="X111" s="45"/>
      <c r="Y111" s="45"/>
      <c r="Z111" s="45"/>
      <c r="AA111" s="45"/>
      <c r="AB111" s="45"/>
      <c r="AC111" s="95"/>
      <c r="AD111" s="95"/>
    </row>
    <row r="112" spans="1:30" s="19" customFormat="1" ht="37.5" customHeight="1">
      <c r="A112" s="133"/>
      <c r="B112" s="134"/>
      <c r="C112" s="116"/>
      <c r="D112" s="4"/>
      <c r="E112" s="4"/>
      <c r="F112" s="4"/>
      <c r="G112" s="4"/>
      <c r="H112" s="1" t="s">
        <v>51</v>
      </c>
      <c r="I112" s="6">
        <f>I115</f>
        <v>111755.81</v>
      </c>
      <c r="J112" s="6">
        <f t="shared" ref="J112:P112" si="104">J115</f>
        <v>111755.81</v>
      </c>
      <c r="K112" s="6">
        <f t="shared" si="104"/>
        <v>0</v>
      </c>
      <c r="L112" s="6">
        <f t="shared" si="104"/>
        <v>0</v>
      </c>
      <c r="M112" s="6">
        <f t="shared" si="104"/>
        <v>0</v>
      </c>
      <c r="N112" s="6">
        <f t="shared" si="104"/>
        <v>0</v>
      </c>
      <c r="O112" s="57">
        <f t="shared" si="104"/>
        <v>111755.81</v>
      </c>
      <c r="P112" s="57">
        <f t="shared" si="104"/>
        <v>111755.81</v>
      </c>
      <c r="Q112" s="57">
        <f t="shared" ref="Q112:R112" si="105">Q115</f>
        <v>719654.43</v>
      </c>
      <c r="R112" s="57">
        <f t="shared" si="105"/>
        <v>719654.43</v>
      </c>
      <c r="S112" s="3"/>
      <c r="T112" s="45"/>
      <c r="U112" s="45"/>
      <c r="V112" s="45"/>
      <c r="W112" s="45"/>
      <c r="X112" s="45"/>
      <c r="Y112" s="45"/>
      <c r="Z112" s="45"/>
      <c r="AA112" s="45"/>
      <c r="AB112" s="45"/>
      <c r="AC112" s="95"/>
      <c r="AD112" s="95"/>
    </row>
    <row r="113" spans="1:30" s="19" customFormat="1" ht="38.25" customHeight="1">
      <c r="A113" s="127" t="s">
        <v>152</v>
      </c>
      <c r="B113" s="116" t="s">
        <v>284</v>
      </c>
      <c r="C113" s="136" t="s">
        <v>53</v>
      </c>
      <c r="D113" s="3" t="s">
        <v>285</v>
      </c>
      <c r="E113" s="3" t="s">
        <v>272</v>
      </c>
      <c r="F113" s="53" t="s">
        <v>286</v>
      </c>
      <c r="G113" s="3" t="s">
        <v>287</v>
      </c>
      <c r="H113" s="1" t="s">
        <v>19</v>
      </c>
      <c r="I113" s="6">
        <f>I114+I115</f>
        <v>114036.81</v>
      </c>
      <c r="J113" s="6">
        <f t="shared" ref="J113:P113" si="106">J114+J115</f>
        <v>114036.81</v>
      </c>
      <c r="K113" s="6">
        <f t="shared" si="106"/>
        <v>0</v>
      </c>
      <c r="L113" s="6">
        <f t="shared" si="106"/>
        <v>0</v>
      </c>
      <c r="M113" s="6">
        <f t="shared" si="106"/>
        <v>0</v>
      </c>
      <c r="N113" s="6">
        <f t="shared" si="106"/>
        <v>0</v>
      </c>
      <c r="O113" s="57">
        <f t="shared" si="106"/>
        <v>114036.81</v>
      </c>
      <c r="P113" s="57">
        <f t="shared" si="106"/>
        <v>114036.81</v>
      </c>
      <c r="Q113" s="57">
        <f t="shared" ref="Q113:R113" si="107">Q114+Q115</f>
        <v>734341.26</v>
      </c>
      <c r="R113" s="57">
        <f t="shared" si="107"/>
        <v>734341.26</v>
      </c>
      <c r="S113" s="143" t="s">
        <v>323</v>
      </c>
      <c r="T113" s="115" t="s">
        <v>54</v>
      </c>
      <c r="U113" s="113" t="s">
        <v>97</v>
      </c>
      <c r="V113" s="113" t="s">
        <v>97</v>
      </c>
      <c r="W113" s="113" t="s">
        <v>97</v>
      </c>
      <c r="X113" s="113" t="s">
        <v>97</v>
      </c>
      <c r="Y113" s="113" t="s">
        <v>97</v>
      </c>
      <c r="Z113" s="113" t="s">
        <v>97</v>
      </c>
      <c r="AA113" s="113">
        <v>100</v>
      </c>
      <c r="AB113" s="113">
        <v>100</v>
      </c>
      <c r="AC113" s="113">
        <v>100</v>
      </c>
      <c r="AD113" s="113">
        <v>100</v>
      </c>
    </row>
    <row r="114" spans="1:30" s="19" customFormat="1" ht="34.5" customHeight="1">
      <c r="A114" s="128"/>
      <c r="B114" s="134"/>
      <c r="C114" s="136"/>
      <c r="D114" s="48"/>
      <c r="E114" s="48"/>
      <c r="F114" s="52"/>
      <c r="G114" s="48"/>
      <c r="H114" s="1" t="s">
        <v>46</v>
      </c>
      <c r="I114" s="6">
        <f>K114+M114+O114</f>
        <v>2281</v>
      </c>
      <c r="J114" s="6">
        <f>L114+N114+P114</f>
        <v>2281</v>
      </c>
      <c r="K114" s="5">
        <v>0</v>
      </c>
      <c r="L114" s="6">
        <v>0</v>
      </c>
      <c r="M114" s="5">
        <v>0</v>
      </c>
      <c r="N114" s="6">
        <v>0</v>
      </c>
      <c r="O114" s="57">
        <v>2281</v>
      </c>
      <c r="P114" s="57">
        <v>2281</v>
      </c>
      <c r="Q114" s="56">
        <v>14686.83</v>
      </c>
      <c r="R114" s="56">
        <v>14686.83</v>
      </c>
      <c r="S114" s="144"/>
      <c r="T114" s="115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</row>
    <row r="115" spans="1:30" s="19" customFormat="1" ht="45.75" customHeight="1">
      <c r="A115" s="129"/>
      <c r="B115" s="135"/>
      <c r="C115" s="136"/>
      <c r="D115" s="4"/>
      <c r="E115" s="4"/>
      <c r="F115" s="4"/>
      <c r="G115" s="4"/>
      <c r="H115" s="1" t="s">
        <v>51</v>
      </c>
      <c r="I115" s="6">
        <f>K115+M115+O115</f>
        <v>111755.81</v>
      </c>
      <c r="J115" s="6">
        <f>L115+N115+P115</f>
        <v>111755.81</v>
      </c>
      <c r="K115" s="5">
        <v>0</v>
      </c>
      <c r="L115" s="6">
        <v>0</v>
      </c>
      <c r="M115" s="5">
        <v>0</v>
      </c>
      <c r="N115" s="6">
        <v>0</v>
      </c>
      <c r="O115" s="57">
        <v>111755.81</v>
      </c>
      <c r="P115" s="57">
        <v>111755.81</v>
      </c>
      <c r="Q115" s="56">
        <v>719654.43</v>
      </c>
      <c r="R115" s="56">
        <v>719654.43</v>
      </c>
      <c r="S115" s="145"/>
      <c r="T115" s="115"/>
      <c r="U115" s="106"/>
      <c r="V115" s="106"/>
      <c r="W115" s="106"/>
      <c r="X115" s="106"/>
      <c r="Y115" s="106"/>
      <c r="Z115" s="106"/>
      <c r="AA115" s="114"/>
      <c r="AB115" s="114"/>
      <c r="AC115" s="114"/>
      <c r="AD115" s="114"/>
    </row>
    <row r="116" spans="1:30" s="19" customFormat="1" ht="30.75" customHeight="1">
      <c r="A116" s="127" t="s">
        <v>288</v>
      </c>
      <c r="B116" s="174" t="s">
        <v>289</v>
      </c>
      <c r="C116" s="175"/>
      <c r="D116" s="175"/>
      <c r="E116" s="175"/>
      <c r="F116" s="175"/>
      <c r="G116" s="139"/>
      <c r="H116" s="1" t="s">
        <v>19</v>
      </c>
      <c r="I116" s="6">
        <f>I117+I118</f>
        <v>1510441.47</v>
      </c>
      <c r="J116" s="6">
        <f t="shared" ref="J116:P116" si="108">J117+J118</f>
        <v>1510441.47</v>
      </c>
      <c r="K116" s="6">
        <f t="shared" si="108"/>
        <v>0</v>
      </c>
      <c r="L116" s="6">
        <f t="shared" si="108"/>
        <v>0</v>
      </c>
      <c r="M116" s="6">
        <f t="shared" si="108"/>
        <v>0</v>
      </c>
      <c r="N116" s="6">
        <f t="shared" si="108"/>
        <v>0</v>
      </c>
      <c r="O116" s="57">
        <f t="shared" si="108"/>
        <v>1510441.47</v>
      </c>
      <c r="P116" s="57">
        <f t="shared" si="108"/>
        <v>1510441.47</v>
      </c>
      <c r="Q116" s="57">
        <f t="shared" ref="Q116:R116" si="109">Q117+Q118</f>
        <v>4780551.0199999996</v>
      </c>
      <c r="R116" s="57">
        <f t="shared" si="109"/>
        <v>4780551.0199999996</v>
      </c>
      <c r="S116" s="3"/>
      <c r="T116" s="45"/>
      <c r="U116" s="45"/>
      <c r="V116" s="45"/>
      <c r="W116" s="45"/>
      <c r="X116" s="45"/>
      <c r="Y116" s="45"/>
      <c r="Z116" s="45"/>
      <c r="AA116" s="45"/>
      <c r="AB116" s="45"/>
      <c r="AC116" s="95"/>
      <c r="AD116" s="95"/>
    </row>
    <row r="117" spans="1:30" s="19" customFormat="1" ht="21" customHeight="1">
      <c r="A117" s="128"/>
      <c r="B117" s="176"/>
      <c r="C117" s="177"/>
      <c r="D117" s="177"/>
      <c r="E117" s="177"/>
      <c r="F117" s="177"/>
      <c r="G117" s="140"/>
      <c r="H117" s="1" t="s">
        <v>46</v>
      </c>
      <c r="I117" s="6">
        <f>I120</f>
        <v>30208.83</v>
      </c>
      <c r="J117" s="6">
        <f t="shared" ref="J117:P117" si="110">J120</f>
        <v>30208.83</v>
      </c>
      <c r="K117" s="6">
        <f t="shared" si="110"/>
        <v>0</v>
      </c>
      <c r="L117" s="6">
        <f t="shared" si="110"/>
        <v>0</v>
      </c>
      <c r="M117" s="6">
        <f t="shared" si="110"/>
        <v>0</v>
      </c>
      <c r="N117" s="6">
        <f t="shared" si="110"/>
        <v>0</v>
      </c>
      <c r="O117" s="57">
        <f t="shared" si="110"/>
        <v>30208.83</v>
      </c>
      <c r="P117" s="57">
        <f t="shared" si="110"/>
        <v>30208.83</v>
      </c>
      <c r="Q117" s="57">
        <f t="shared" ref="Q117:R117" si="111">Q120</f>
        <v>95611.02</v>
      </c>
      <c r="R117" s="57">
        <f t="shared" si="111"/>
        <v>95611.02</v>
      </c>
      <c r="S117" s="3"/>
      <c r="T117" s="45"/>
      <c r="U117" s="45"/>
      <c r="V117" s="45"/>
      <c r="W117" s="45"/>
      <c r="X117" s="45"/>
      <c r="Y117" s="45"/>
      <c r="Z117" s="45"/>
      <c r="AA117" s="45"/>
      <c r="AB117" s="45"/>
      <c r="AC117" s="95"/>
      <c r="AD117" s="95"/>
    </row>
    <row r="118" spans="1:30" s="19" customFormat="1" ht="21" customHeight="1">
      <c r="A118" s="129"/>
      <c r="B118" s="178"/>
      <c r="C118" s="179"/>
      <c r="D118" s="179"/>
      <c r="E118" s="179"/>
      <c r="F118" s="179"/>
      <c r="G118" s="180"/>
      <c r="H118" s="1" t="s">
        <v>51</v>
      </c>
      <c r="I118" s="6">
        <f>I121</f>
        <v>1480232.64</v>
      </c>
      <c r="J118" s="6">
        <f t="shared" ref="J118:P118" si="112">J121</f>
        <v>1480232.64</v>
      </c>
      <c r="K118" s="6">
        <f t="shared" si="112"/>
        <v>0</v>
      </c>
      <c r="L118" s="6">
        <f t="shared" si="112"/>
        <v>0</v>
      </c>
      <c r="M118" s="6">
        <f t="shared" si="112"/>
        <v>0</v>
      </c>
      <c r="N118" s="6">
        <f t="shared" si="112"/>
        <v>0</v>
      </c>
      <c r="O118" s="57">
        <f t="shared" si="112"/>
        <v>1480232.64</v>
      </c>
      <c r="P118" s="57">
        <f t="shared" si="112"/>
        <v>1480232.64</v>
      </c>
      <c r="Q118" s="57">
        <f t="shared" ref="Q118:R118" si="113">Q121</f>
        <v>4684940</v>
      </c>
      <c r="R118" s="57">
        <f t="shared" si="113"/>
        <v>4684940</v>
      </c>
      <c r="S118" s="3"/>
      <c r="T118" s="45"/>
      <c r="U118" s="45"/>
      <c r="V118" s="45"/>
      <c r="W118" s="45"/>
      <c r="X118" s="45"/>
      <c r="Y118" s="45"/>
      <c r="Z118" s="45"/>
      <c r="AA118" s="45"/>
      <c r="AB118" s="45"/>
      <c r="AC118" s="95"/>
      <c r="AD118" s="95"/>
    </row>
    <row r="119" spans="1:30" s="19" customFormat="1" ht="31.5" customHeight="1">
      <c r="A119" s="132" t="s">
        <v>169</v>
      </c>
      <c r="B119" s="116" t="s">
        <v>290</v>
      </c>
      <c r="C119" s="136" t="s">
        <v>53</v>
      </c>
      <c r="D119" s="3">
        <v>20</v>
      </c>
      <c r="E119" s="3">
        <v>1</v>
      </c>
      <c r="F119" s="3" t="s">
        <v>292</v>
      </c>
      <c r="G119" s="55" t="s">
        <v>229</v>
      </c>
      <c r="H119" s="1" t="s">
        <v>19</v>
      </c>
      <c r="I119" s="6">
        <f>I120+I121</f>
        <v>1510441.47</v>
      </c>
      <c r="J119" s="6">
        <f t="shared" ref="J119:P119" si="114">J120+J121</f>
        <v>1510441.47</v>
      </c>
      <c r="K119" s="6">
        <f t="shared" si="114"/>
        <v>0</v>
      </c>
      <c r="L119" s="6">
        <f t="shared" si="114"/>
        <v>0</v>
      </c>
      <c r="M119" s="6">
        <f t="shared" si="114"/>
        <v>0</v>
      </c>
      <c r="N119" s="6">
        <f t="shared" si="114"/>
        <v>0</v>
      </c>
      <c r="O119" s="57">
        <f t="shared" si="114"/>
        <v>1510441.47</v>
      </c>
      <c r="P119" s="57">
        <f t="shared" si="114"/>
        <v>1510441.47</v>
      </c>
      <c r="Q119" s="57">
        <f t="shared" ref="Q119:R119" si="115">Q120+Q121</f>
        <v>4780551.0199999996</v>
      </c>
      <c r="R119" s="57">
        <f t="shared" si="115"/>
        <v>4780551.0199999996</v>
      </c>
      <c r="S119" s="3"/>
      <c r="T119" s="45"/>
      <c r="U119" s="45"/>
      <c r="V119" s="45"/>
      <c r="W119" s="45"/>
      <c r="X119" s="45"/>
      <c r="Y119" s="45"/>
      <c r="Z119" s="45"/>
      <c r="AA119" s="45"/>
      <c r="AB119" s="45"/>
      <c r="AC119" s="95"/>
      <c r="AD119" s="95"/>
    </row>
    <row r="120" spans="1:30" s="19" customFormat="1" ht="41.25" customHeight="1">
      <c r="A120" s="133"/>
      <c r="B120" s="134"/>
      <c r="C120" s="136"/>
      <c r="D120" s="47"/>
      <c r="E120" s="47"/>
      <c r="F120" s="46"/>
      <c r="G120" s="46"/>
      <c r="H120" s="1" t="s">
        <v>46</v>
      </c>
      <c r="I120" s="6">
        <f>I123</f>
        <v>30208.83</v>
      </c>
      <c r="J120" s="6">
        <f t="shared" ref="J120:P120" si="116">J123</f>
        <v>30208.83</v>
      </c>
      <c r="K120" s="6">
        <f t="shared" si="116"/>
        <v>0</v>
      </c>
      <c r="L120" s="6">
        <f t="shared" si="116"/>
        <v>0</v>
      </c>
      <c r="M120" s="6">
        <f t="shared" si="116"/>
        <v>0</v>
      </c>
      <c r="N120" s="6">
        <f t="shared" si="116"/>
        <v>0</v>
      </c>
      <c r="O120" s="57">
        <f t="shared" si="116"/>
        <v>30208.83</v>
      </c>
      <c r="P120" s="57">
        <f t="shared" si="116"/>
        <v>30208.83</v>
      </c>
      <c r="Q120" s="57">
        <f t="shared" ref="Q120:R120" si="117">Q123</f>
        <v>95611.02</v>
      </c>
      <c r="R120" s="57">
        <f t="shared" si="117"/>
        <v>95611.02</v>
      </c>
      <c r="S120" s="3"/>
      <c r="T120" s="45"/>
      <c r="U120" s="45"/>
      <c r="V120" s="45"/>
      <c r="W120" s="45"/>
      <c r="X120" s="45"/>
      <c r="Y120" s="45"/>
      <c r="Z120" s="45"/>
      <c r="AA120" s="45"/>
      <c r="AB120" s="45"/>
      <c r="AC120" s="95"/>
      <c r="AD120" s="95"/>
    </row>
    <row r="121" spans="1:30" s="19" customFormat="1" ht="41.25" customHeight="1">
      <c r="A121" s="133"/>
      <c r="B121" s="135"/>
      <c r="C121" s="136"/>
      <c r="D121" s="51"/>
      <c r="E121" s="51"/>
      <c r="F121" s="54"/>
      <c r="G121" s="54"/>
      <c r="H121" s="1" t="s">
        <v>51</v>
      </c>
      <c r="I121" s="6">
        <f>I124</f>
        <v>1480232.64</v>
      </c>
      <c r="J121" s="6">
        <f t="shared" ref="J121:P121" si="118">J124</f>
        <v>1480232.64</v>
      </c>
      <c r="K121" s="6">
        <f t="shared" si="118"/>
        <v>0</v>
      </c>
      <c r="L121" s="6">
        <f t="shared" si="118"/>
        <v>0</v>
      </c>
      <c r="M121" s="6">
        <f t="shared" si="118"/>
        <v>0</v>
      </c>
      <c r="N121" s="6">
        <f t="shared" si="118"/>
        <v>0</v>
      </c>
      <c r="O121" s="57">
        <f t="shared" si="118"/>
        <v>1480232.64</v>
      </c>
      <c r="P121" s="57">
        <f t="shared" si="118"/>
        <v>1480232.64</v>
      </c>
      <c r="Q121" s="57">
        <f t="shared" ref="Q121:R121" si="119">Q124</f>
        <v>4684940</v>
      </c>
      <c r="R121" s="57">
        <f t="shared" si="119"/>
        <v>4684940</v>
      </c>
      <c r="S121" s="3"/>
      <c r="T121" s="45"/>
      <c r="U121" s="45"/>
      <c r="V121" s="45"/>
      <c r="W121" s="45"/>
      <c r="X121" s="45"/>
      <c r="Y121" s="45"/>
      <c r="Z121" s="45"/>
      <c r="AA121" s="45"/>
      <c r="AB121" s="45"/>
      <c r="AC121" s="95"/>
      <c r="AD121" s="95"/>
    </row>
    <row r="122" spans="1:30" s="19" customFormat="1" ht="41.25" customHeight="1">
      <c r="A122" s="133" t="s">
        <v>170</v>
      </c>
      <c r="B122" s="116" t="s">
        <v>293</v>
      </c>
      <c r="C122" s="136" t="s">
        <v>53</v>
      </c>
      <c r="D122" s="3">
        <v>20</v>
      </c>
      <c r="E122" s="3">
        <v>1</v>
      </c>
      <c r="F122" s="3" t="s">
        <v>292</v>
      </c>
      <c r="G122" s="3" t="s">
        <v>291</v>
      </c>
      <c r="H122" s="1" t="s">
        <v>19</v>
      </c>
      <c r="I122" s="6">
        <f>I123+I124</f>
        <v>1510441.47</v>
      </c>
      <c r="J122" s="6">
        <f t="shared" ref="J122:P122" si="120">J123+J124</f>
        <v>1510441.47</v>
      </c>
      <c r="K122" s="6">
        <f t="shared" si="120"/>
        <v>0</v>
      </c>
      <c r="L122" s="6">
        <f t="shared" si="120"/>
        <v>0</v>
      </c>
      <c r="M122" s="6">
        <f t="shared" si="120"/>
        <v>0</v>
      </c>
      <c r="N122" s="6">
        <f t="shared" si="120"/>
        <v>0</v>
      </c>
      <c r="O122" s="57">
        <f t="shared" si="120"/>
        <v>1510441.47</v>
      </c>
      <c r="P122" s="57">
        <f t="shared" si="120"/>
        <v>1510441.47</v>
      </c>
      <c r="Q122" s="57">
        <f t="shared" ref="Q122:R122" si="121">Q123+Q124</f>
        <v>4780551.0199999996</v>
      </c>
      <c r="R122" s="57">
        <f t="shared" si="121"/>
        <v>4780551.0199999996</v>
      </c>
      <c r="S122" s="143" t="s">
        <v>324</v>
      </c>
      <c r="T122" s="113" t="s">
        <v>54</v>
      </c>
      <c r="U122" s="113" t="s">
        <v>97</v>
      </c>
      <c r="V122" s="113" t="s">
        <v>97</v>
      </c>
      <c r="W122" s="113" t="s">
        <v>97</v>
      </c>
      <c r="X122" s="113" t="s">
        <v>97</v>
      </c>
      <c r="Y122" s="113" t="s">
        <v>97</v>
      </c>
      <c r="Z122" s="113" t="s">
        <v>97</v>
      </c>
      <c r="AA122" s="113">
        <v>8.5</v>
      </c>
      <c r="AB122" s="113">
        <v>8.5</v>
      </c>
      <c r="AC122" s="113">
        <v>8.5</v>
      </c>
      <c r="AD122" s="113">
        <v>8.5</v>
      </c>
    </row>
    <row r="123" spans="1:30" s="19" customFormat="1" ht="41.25" customHeight="1">
      <c r="A123" s="133"/>
      <c r="B123" s="134"/>
      <c r="C123" s="136"/>
      <c r="D123" s="47"/>
      <c r="E123" s="47"/>
      <c r="F123" s="46"/>
      <c r="G123" s="46"/>
      <c r="H123" s="1" t="s">
        <v>46</v>
      </c>
      <c r="I123" s="6">
        <f>K123+M123+O123</f>
        <v>30208.83</v>
      </c>
      <c r="J123" s="6">
        <f>L123+N123+P123</f>
        <v>30208.83</v>
      </c>
      <c r="K123" s="5">
        <v>0</v>
      </c>
      <c r="L123" s="6">
        <v>0</v>
      </c>
      <c r="M123" s="5">
        <v>0</v>
      </c>
      <c r="N123" s="6">
        <v>0</v>
      </c>
      <c r="O123" s="57">
        <v>30208.83</v>
      </c>
      <c r="P123" s="57">
        <v>30208.83</v>
      </c>
      <c r="Q123" s="56">
        <v>95611.02</v>
      </c>
      <c r="R123" s="56">
        <v>95611.02</v>
      </c>
      <c r="S123" s="144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</row>
    <row r="124" spans="1:30" s="19" customFormat="1" ht="41.25" customHeight="1">
      <c r="A124" s="142"/>
      <c r="B124" s="135"/>
      <c r="C124" s="136"/>
      <c r="D124" s="47"/>
      <c r="E124" s="47"/>
      <c r="F124" s="46"/>
      <c r="G124" s="46"/>
      <c r="H124" s="1" t="s">
        <v>51</v>
      </c>
      <c r="I124" s="6">
        <f>K124+M124+O124</f>
        <v>1480232.64</v>
      </c>
      <c r="J124" s="6">
        <f>L124+N124+P124</f>
        <v>1480232.64</v>
      </c>
      <c r="K124" s="5">
        <v>0</v>
      </c>
      <c r="L124" s="6">
        <v>0</v>
      </c>
      <c r="M124" s="5">
        <v>0</v>
      </c>
      <c r="N124" s="6">
        <v>0</v>
      </c>
      <c r="O124" s="57">
        <v>1480232.64</v>
      </c>
      <c r="P124" s="57">
        <v>1480232.64</v>
      </c>
      <c r="Q124" s="56">
        <v>4684940</v>
      </c>
      <c r="R124" s="56">
        <v>4684940</v>
      </c>
      <c r="S124" s="145"/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4"/>
    </row>
    <row r="125" spans="1:30" s="19" customFormat="1" ht="32.25" customHeight="1">
      <c r="A125" s="138" t="s">
        <v>148</v>
      </c>
      <c r="B125" s="138"/>
      <c r="C125" s="138"/>
      <c r="D125" s="138"/>
      <c r="E125" s="138"/>
      <c r="F125" s="138"/>
      <c r="G125" s="138"/>
      <c r="H125" s="1" t="s">
        <v>19</v>
      </c>
      <c r="I125" s="6">
        <f t="shared" ref="I125:N125" si="122">I126+I127</f>
        <v>818207975.65999997</v>
      </c>
      <c r="J125" s="6">
        <f t="shared" si="122"/>
        <v>816209349.49999988</v>
      </c>
      <c r="K125" s="6">
        <f>K126+K127</f>
        <v>383316562.75999999</v>
      </c>
      <c r="L125" s="6">
        <f>L126+L127</f>
        <v>382534214.75999999</v>
      </c>
      <c r="M125" s="6">
        <f t="shared" si="122"/>
        <v>434891412.89999998</v>
      </c>
      <c r="N125" s="6">
        <f t="shared" si="122"/>
        <v>433675134.74000001</v>
      </c>
      <c r="O125" s="57">
        <f>O126+O127</f>
        <v>504362943.50999999</v>
      </c>
      <c r="P125" s="57">
        <f>P126+P127</f>
        <v>497685994.90999997</v>
      </c>
      <c r="Q125" s="57">
        <f t="shared" ref="Q125:R125" si="123">Q126+Q127</f>
        <v>557356468.76999998</v>
      </c>
      <c r="R125" s="57">
        <f t="shared" si="123"/>
        <v>547737209.79999995</v>
      </c>
      <c r="S125" s="107" t="s">
        <v>97</v>
      </c>
      <c r="T125" s="113" t="s">
        <v>97</v>
      </c>
      <c r="U125" s="113" t="s">
        <v>97</v>
      </c>
      <c r="V125" s="113" t="s">
        <v>97</v>
      </c>
      <c r="W125" s="113" t="s">
        <v>97</v>
      </c>
      <c r="X125" s="113" t="s">
        <v>97</v>
      </c>
      <c r="Y125" s="113" t="s">
        <v>97</v>
      </c>
      <c r="Z125" s="113" t="s">
        <v>97</v>
      </c>
      <c r="AA125" s="113" t="s">
        <v>97</v>
      </c>
      <c r="AB125" s="113" t="s">
        <v>97</v>
      </c>
      <c r="AC125" s="113" t="s">
        <v>97</v>
      </c>
      <c r="AD125" s="113" t="s">
        <v>97</v>
      </c>
    </row>
    <row r="126" spans="1:30" s="19" customFormat="1" ht="15.75" customHeight="1">
      <c r="A126" s="138"/>
      <c r="B126" s="138"/>
      <c r="C126" s="138"/>
      <c r="D126" s="138"/>
      <c r="E126" s="138"/>
      <c r="F126" s="138"/>
      <c r="G126" s="138"/>
      <c r="H126" s="1" t="s">
        <v>46</v>
      </c>
      <c r="I126" s="6">
        <f>K126+M126</f>
        <v>231461226.65000001</v>
      </c>
      <c r="J126" s="6">
        <f>L126+N126</f>
        <v>231286259.39999998</v>
      </c>
      <c r="K126" s="5">
        <f t="shared" ref="K126:N127" si="124">K96+K87+K78+K69+K57+K35+K23</f>
        <v>108210932.94</v>
      </c>
      <c r="L126" s="5">
        <f t="shared" si="124"/>
        <v>108133395.48999999</v>
      </c>
      <c r="M126" s="5">
        <f t="shared" si="124"/>
        <v>123250293.71000001</v>
      </c>
      <c r="N126" s="5">
        <f t="shared" si="124"/>
        <v>123152863.91</v>
      </c>
      <c r="O126" s="62">
        <f>O96+O87+O78+O69+O57+O35+O23+O108+O117</f>
        <v>130551711.05999999</v>
      </c>
      <c r="P126" s="62">
        <f>P96+P87+P78+P69+P57+P35+P23+P108+P117</f>
        <v>125672739.73999999</v>
      </c>
      <c r="Q126" s="62">
        <f t="shared" ref="Q126:R126" si="125">Q96+Q87+Q78+Q69+Q57+Q35+Q23+Q108+Q117</f>
        <v>147298706.57000002</v>
      </c>
      <c r="R126" s="62">
        <f t="shared" si="125"/>
        <v>139471168.61000001</v>
      </c>
      <c r="S126" s="108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</row>
    <row r="127" spans="1:30" s="19" customFormat="1" ht="15.75" customHeight="1">
      <c r="A127" s="138"/>
      <c r="B127" s="138"/>
      <c r="C127" s="138"/>
      <c r="D127" s="138"/>
      <c r="E127" s="138"/>
      <c r="F127" s="138"/>
      <c r="G127" s="138"/>
      <c r="H127" s="1" t="s">
        <v>51</v>
      </c>
      <c r="I127" s="6">
        <f>K127+M127</f>
        <v>586746749.00999999</v>
      </c>
      <c r="J127" s="6">
        <f>L127+N127</f>
        <v>584923090.0999999</v>
      </c>
      <c r="K127" s="5">
        <f t="shared" si="124"/>
        <v>275105629.81999999</v>
      </c>
      <c r="L127" s="5">
        <f t="shared" si="124"/>
        <v>274400819.26999998</v>
      </c>
      <c r="M127" s="5">
        <f t="shared" si="124"/>
        <v>311641119.19</v>
      </c>
      <c r="N127" s="5">
        <f t="shared" si="124"/>
        <v>310522270.82999998</v>
      </c>
      <c r="O127" s="62">
        <f>O97+O88+O79+O70+O58+O36+O24+O109+O118</f>
        <v>373811232.44999999</v>
      </c>
      <c r="P127" s="62">
        <f>P97+P88+P79+P70+P58+P36+P24+P109+P118</f>
        <v>372013255.16999996</v>
      </c>
      <c r="Q127" s="62">
        <f t="shared" ref="Q127:R127" si="126">Q97+Q88+Q79+Q70+Q58+Q36+Q24+Q109+Q118</f>
        <v>410057762.19999999</v>
      </c>
      <c r="R127" s="62">
        <f t="shared" si="126"/>
        <v>408266041.19</v>
      </c>
      <c r="S127" s="109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</row>
    <row r="128" spans="1:30" s="19" customFormat="1" ht="15.75" customHeight="1">
      <c r="A128" s="146" t="s">
        <v>70</v>
      </c>
      <c r="B128" s="147"/>
      <c r="C128" s="147"/>
      <c r="D128" s="147"/>
      <c r="E128" s="147"/>
      <c r="F128" s="147"/>
      <c r="G128" s="147"/>
      <c r="H128" s="147"/>
      <c r="I128" s="147"/>
      <c r="J128" s="147"/>
      <c r="K128" s="147"/>
      <c r="L128" s="147"/>
      <c r="M128" s="147"/>
      <c r="N128" s="147"/>
      <c r="O128" s="147"/>
      <c r="P128" s="147"/>
      <c r="Q128" s="147"/>
      <c r="R128" s="147"/>
      <c r="S128" s="147"/>
      <c r="T128" s="147"/>
      <c r="U128" s="147"/>
      <c r="V128" s="147"/>
      <c r="W128" s="147"/>
      <c r="X128" s="147"/>
      <c r="Y128" s="147"/>
      <c r="Z128" s="147"/>
      <c r="AA128" s="147"/>
      <c r="AB128" s="147"/>
      <c r="AC128" s="44"/>
    </row>
    <row r="129" spans="1:30" s="19" customFormat="1" ht="15.75" customHeight="1">
      <c r="A129" s="148" t="s">
        <v>150</v>
      </c>
      <c r="B129" s="149"/>
      <c r="C129" s="149"/>
      <c r="D129" s="149"/>
      <c r="E129" s="149"/>
      <c r="F129" s="149"/>
      <c r="G129" s="149"/>
      <c r="H129" s="149"/>
      <c r="I129" s="149"/>
      <c r="J129" s="149"/>
      <c r="K129" s="149"/>
      <c r="L129" s="149"/>
      <c r="M129" s="149"/>
      <c r="N129" s="149"/>
      <c r="O129" s="149"/>
      <c r="P129" s="149"/>
      <c r="Q129" s="149"/>
      <c r="R129" s="149"/>
      <c r="S129" s="149"/>
      <c r="T129" s="149"/>
      <c r="U129" s="149"/>
      <c r="V129" s="149"/>
      <c r="W129" s="149"/>
      <c r="X129" s="149"/>
      <c r="Y129" s="149"/>
      <c r="Z129" s="149"/>
      <c r="AA129" s="149"/>
      <c r="AB129" s="149"/>
    </row>
    <row r="130" spans="1:30" s="19" customFormat="1" ht="15.75" customHeight="1">
      <c r="A130" s="148" t="s">
        <v>149</v>
      </c>
      <c r="B130" s="149"/>
      <c r="C130" s="149"/>
      <c r="D130" s="149"/>
      <c r="E130" s="149"/>
      <c r="F130" s="149"/>
      <c r="G130" s="149"/>
      <c r="H130" s="149"/>
      <c r="I130" s="149"/>
      <c r="J130" s="149"/>
      <c r="K130" s="149"/>
      <c r="L130" s="149"/>
      <c r="M130" s="149"/>
      <c r="N130" s="149"/>
      <c r="O130" s="149"/>
      <c r="P130" s="149"/>
      <c r="Q130" s="149"/>
      <c r="R130" s="149"/>
      <c r="S130" s="149"/>
      <c r="T130" s="149"/>
      <c r="U130" s="149"/>
      <c r="V130" s="149"/>
      <c r="W130" s="149"/>
      <c r="X130" s="149"/>
      <c r="Y130" s="149"/>
      <c r="Z130" s="149"/>
      <c r="AA130" s="149"/>
      <c r="AB130" s="149"/>
    </row>
    <row r="131" spans="1:30" s="19" customFormat="1" ht="16.5" customHeight="1">
      <c r="A131" s="141">
        <v>8</v>
      </c>
      <c r="B131" s="137" t="s">
        <v>52</v>
      </c>
      <c r="C131" s="137"/>
      <c r="D131" s="137"/>
      <c r="E131" s="137"/>
      <c r="F131" s="137"/>
      <c r="G131" s="137"/>
      <c r="H131" s="1" t="s">
        <v>19</v>
      </c>
      <c r="I131" s="7">
        <f t="shared" ref="I131:P131" si="127">I132+I133</f>
        <v>36956813</v>
      </c>
      <c r="J131" s="7">
        <f t="shared" si="127"/>
        <v>36561582.870000005</v>
      </c>
      <c r="K131" s="7">
        <f>K132+K133</f>
        <v>12032980</v>
      </c>
      <c r="L131" s="7">
        <f>L132+L133</f>
        <v>11985958.300000001</v>
      </c>
      <c r="M131" s="7">
        <f t="shared" si="127"/>
        <v>12211301</v>
      </c>
      <c r="N131" s="7">
        <f t="shared" si="127"/>
        <v>12014204.52</v>
      </c>
      <c r="O131" s="56">
        <f t="shared" si="127"/>
        <v>12712532</v>
      </c>
      <c r="P131" s="56">
        <f t="shared" si="127"/>
        <v>12561420.050000001</v>
      </c>
      <c r="Q131" s="56">
        <f t="shared" ref="Q131:R131" si="128">Q132+Q133</f>
        <v>15313124</v>
      </c>
      <c r="R131" s="56">
        <f t="shared" si="128"/>
        <v>15251279.01</v>
      </c>
      <c r="S131" s="115" t="s">
        <v>20</v>
      </c>
      <c r="T131" s="115" t="s">
        <v>20</v>
      </c>
      <c r="U131" s="115" t="s">
        <v>20</v>
      </c>
      <c r="V131" s="115" t="s">
        <v>20</v>
      </c>
      <c r="W131" s="115" t="s">
        <v>20</v>
      </c>
      <c r="X131" s="115" t="s">
        <v>20</v>
      </c>
      <c r="Y131" s="115" t="s">
        <v>20</v>
      </c>
      <c r="Z131" s="115" t="s">
        <v>20</v>
      </c>
      <c r="AA131" s="115" t="s">
        <v>20</v>
      </c>
      <c r="AB131" s="115" t="s">
        <v>20</v>
      </c>
      <c r="AC131" s="115" t="s">
        <v>20</v>
      </c>
      <c r="AD131" s="115" t="s">
        <v>20</v>
      </c>
    </row>
    <row r="132" spans="1:30" s="19" customFormat="1" ht="16.5" customHeight="1">
      <c r="A132" s="141"/>
      <c r="B132" s="137"/>
      <c r="C132" s="137"/>
      <c r="D132" s="137"/>
      <c r="E132" s="137"/>
      <c r="F132" s="137"/>
      <c r="G132" s="137"/>
      <c r="H132" s="1" t="s">
        <v>46</v>
      </c>
      <c r="I132" s="7">
        <f t="shared" ref="I132:P133" si="129">I135</f>
        <v>0</v>
      </c>
      <c r="J132" s="7">
        <f t="shared" si="129"/>
        <v>0</v>
      </c>
      <c r="K132" s="7">
        <f t="shared" si="129"/>
        <v>0</v>
      </c>
      <c r="L132" s="7">
        <f t="shared" si="129"/>
        <v>0</v>
      </c>
      <c r="M132" s="7">
        <f t="shared" si="129"/>
        <v>0</v>
      </c>
      <c r="N132" s="7">
        <f t="shared" si="129"/>
        <v>0</v>
      </c>
      <c r="O132" s="56">
        <f t="shared" si="129"/>
        <v>0</v>
      </c>
      <c r="P132" s="56">
        <f t="shared" si="129"/>
        <v>0</v>
      </c>
      <c r="Q132" s="56">
        <f t="shared" ref="Q132:R132" si="130">Q135</f>
        <v>0</v>
      </c>
      <c r="R132" s="56">
        <f t="shared" si="130"/>
        <v>0</v>
      </c>
      <c r="S132" s="115"/>
      <c r="T132" s="115"/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</row>
    <row r="133" spans="1:30" s="19" customFormat="1" ht="16.5" customHeight="1">
      <c r="A133" s="141"/>
      <c r="B133" s="137"/>
      <c r="C133" s="137"/>
      <c r="D133" s="137"/>
      <c r="E133" s="137"/>
      <c r="F133" s="137"/>
      <c r="G133" s="137"/>
      <c r="H133" s="1" t="s">
        <v>51</v>
      </c>
      <c r="I133" s="7">
        <f t="shared" si="129"/>
        <v>36956813</v>
      </c>
      <c r="J133" s="7">
        <f t="shared" si="129"/>
        <v>36561582.870000005</v>
      </c>
      <c r="K133" s="7">
        <f t="shared" si="129"/>
        <v>12032980</v>
      </c>
      <c r="L133" s="7">
        <f t="shared" si="129"/>
        <v>11985958.300000001</v>
      </c>
      <c r="M133" s="7">
        <f t="shared" si="129"/>
        <v>12211301</v>
      </c>
      <c r="N133" s="7">
        <f t="shared" si="129"/>
        <v>12014204.52</v>
      </c>
      <c r="O133" s="56">
        <f t="shared" si="129"/>
        <v>12712532</v>
      </c>
      <c r="P133" s="56">
        <f t="shared" si="129"/>
        <v>12561420.050000001</v>
      </c>
      <c r="Q133" s="56">
        <f t="shared" ref="Q133:R133" si="131">Q136</f>
        <v>15313124</v>
      </c>
      <c r="R133" s="56">
        <f t="shared" si="131"/>
        <v>15251279.01</v>
      </c>
      <c r="S133" s="115"/>
      <c r="T133" s="115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</row>
    <row r="134" spans="1:30" s="19" customFormat="1" ht="42.75" customHeight="1">
      <c r="A134" s="163" t="s">
        <v>151</v>
      </c>
      <c r="B134" s="135" t="s">
        <v>156</v>
      </c>
      <c r="C134" s="170" t="s">
        <v>20</v>
      </c>
      <c r="D134" s="108">
        <v>20</v>
      </c>
      <c r="E134" s="108">
        <v>2</v>
      </c>
      <c r="F134" s="128" t="s">
        <v>228</v>
      </c>
      <c r="G134" s="128" t="s">
        <v>229</v>
      </c>
      <c r="H134" s="4" t="s">
        <v>19</v>
      </c>
      <c r="I134" s="6">
        <f>K134</f>
        <v>12032980</v>
      </c>
      <c r="J134" s="6">
        <f>L134</f>
        <v>11985958.300000001</v>
      </c>
      <c r="K134" s="6">
        <f t="shared" ref="K134:P134" si="132">K135+K136</f>
        <v>12032980</v>
      </c>
      <c r="L134" s="6">
        <f t="shared" si="132"/>
        <v>11985958.300000001</v>
      </c>
      <c r="M134" s="6">
        <f t="shared" si="132"/>
        <v>12211301</v>
      </c>
      <c r="N134" s="6">
        <f t="shared" si="132"/>
        <v>12014204.52</v>
      </c>
      <c r="O134" s="57">
        <f t="shared" si="132"/>
        <v>12712532</v>
      </c>
      <c r="P134" s="57">
        <f t="shared" si="132"/>
        <v>12561420.050000001</v>
      </c>
      <c r="Q134" s="57">
        <f t="shared" ref="Q134:R134" si="133">Q135+Q136</f>
        <v>15313124</v>
      </c>
      <c r="R134" s="57">
        <f t="shared" si="133"/>
        <v>15251279.01</v>
      </c>
      <c r="S134" s="106" t="s">
        <v>20</v>
      </c>
      <c r="T134" s="106" t="s">
        <v>20</v>
      </c>
      <c r="U134" s="106" t="s">
        <v>20</v>
      </c>
      <c r="V134" s="106" t="s">
        <v>20</v>
      </c>
      <c r="W134" s="106" t="s">
        <v>20</v>
      </c>
      <c r="X134" s="106" t="s">
        <v>20</v>
      </c>
      <c r="Y134" s="106" t="s">
        <v>20</v>
      </c>
      <c r="Z134" s="106" t="s">
        <v>20</v>
      </c>
      <c r="AA134" s="106" t="s">
        <v>20</v>
      </c>
      <c r="AB134" s="106" t="s">
        <v>20</v>
      </c>
      <c r="AC134" s="106" t="s">
        <v>20</v>
      </c>
      <c r="AD134" s="106" t="s">
        <v>20</v>
      </c>
    </row>
    <row r="135" spans="1:30" s="19" customFormat="1" ht="18.75" customHeight="1">
      <c r="A135" s="163"/>
      <c r="B135" s="136"/>
      <c r="C135" s="170"/>
      <c r="D135" s="108"/>
      <c r="E135" s="108"/>
      <c r="F135" s="128"/>
      <c r="G135" s="128"/>
      <c r="H135" s="1" t="s">
        <v>46</v>
      </c>
      <c r="I135" s="7">
        <f>K135+M135+O135</f>
        <v>0</v>
      </c>
      <c r="J135" s="7">
        <f>L135+N135+P135</f>
        <v>0</v>
      </c>
      <c r="K135" s="7">
        <f t="shared" ref="K135:P136" si="134">K138+K141+K144+K147</f>
        <v>0</v>
      </c>
      <c r="L135" s="7">
        <f t="shared" si="134"/>
        <v>0</v>
      </c>
      <c r="M135" s="7">
        <f t="shared" si="134"/>
        <v>0</v>
      </c>
      <c r="N135" s="7">
        <f t="shared" si="134"/>
        <v>0</v>
      </c>
      <c r="O135" s="56">
        <f t="shared" si="134"/>
        <v>0</v>
      </c>
      <c r="P135" s="56">
        <f t="shared" si="134"/>
        <v>0</v>
      </c>
      <c r="Q135" s="56">
        <f t="shared" ref="Q135:R135" si="135">Q138+Q141+Q144+Q147</f>
        <v>0</v>
      </c>
      <c r="R135" s="56">
        <f t="shared" si="135"/>
        <v>0</v>
      </c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</row>
    <row r="136" spans="1:30" s="19" customFormat="1" ht="21" customHeight="1">
      <c r="A136" s="163"/>
      <c r="B136" s="136"/>
      <c r="C136" s="170"/>
      <c r="D136" s="108"/>
      <c r="E136" s="108"/>
      <c r="F136" s="128"/>
      <c r="G136" s="128"/>
      <c r="H136" s="1" t="s">
        <v>51</v>
      </c>
      <c r="I136" s="7">
        <f>K136+M136+O136</f>
        <v>36956813</v>
      </c>
      <c r="J136" s="7">
        <f>L136+N136+P136</f>
        <v>36561582.870000005</v>
      </c>
      <c r="K136" s="7">
        <f t="shared" si="134"/>
        <v>12032980</v>
      </c>
      <c r="L136" s="7">
        <f t="shared" si="134"/>
        <v>11985958.300000001</v>
      </c>
      <c r="M136" s="7">
        <f t="shared" si="134"/>
        <v>12211301</v>
      </c>
      <c r="N136" s="7">
        <f t="shared" si="134"/>
        <v>12014204.52</v>
      </c>
      <c r="O136" s="56">
        <f t="shared" si="134"/>
        <v>12712532</v>
      </c>
      <c r="P136" s="56">
        <f t="shared" si="134"/>
        <v>12561420.050000001</v>
      </c>
      <c r="Q136" s="56">
        <f t="shared" ref="Q136:R136" si="136">Q139+Q142+Q145+Q148</f>
        <v>15313124</v>
      </c>
      <c r="R136" s="56">
        <f t="shared" si="136"/>
        <v>15251279.01</v>
      </c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</row>
    <row r="137" spans="1:30" s="19" customFormat="1" ht="45" customHeight="1">
      <c r="A137" s="172" t="s">
        <v>152</v>
      </c>
      <c r="B137" s="169" t="s">
        <v>157</v>
      </c>
      <c r="C137" s="107" t="s">
        <v>53</v>
      </c>
      <c r="D137" s="107">
        <v>20</v>
      </c>
      <c r="E137" s="107">
        <v>2</v>
      </c>
      <c r="F137" s="127" t="s">
        <v>228</v>
      </c>
      <c r="G137" s="107">
        <v>70330</v>
      </c>
      <c r="H137" s="1" t="s">
        <v>19</v>
      </c>
      <c r="I137" s="7">
        <f>I138+I139</f>
        <v>8548484</v>
      </c>
      <c r="J137" s="7">
        <f>J138+J139</f>
        <v>8411255.6999999993</v>
      </c>
      <c r="K137" s="7">
        <f>K138+K139</f>
        <v>2546597</v>
      </c>
      <c r="L137" s="7">
        <f>L138+L139</f>
        <v>2527225.44</v>
      </c>
      <c r="M137" s="7">
        <v>2954028</v>
      </c>
      <c r="N137" s="7">
        <f>N138+N139</f>
        <v>2889862.51</v>
      </c>
      <c r="O137" s="56">
        <f>O138+O139</f>
        <v>3047859</v>
      </c>
      <c r="P137" s="56">
        <f>P138+P139</f>
        <v>2994167.75</v>
      </c>
      <c r="Q137" s="56">
        <f t="shared" ref="Q137:R137" si="137">Q138+Q139</f>
        <v>3499634</v>
      </c>
      <c r="R137" s="56">
        <f t="shared" si="137"/>
        <v>3499634</v>
      </c>
      <c r="S137" s="136" t="s">
        <v>162</v>
      </c>
      <c r="T137" s="113" t="s">
        <v>54</v>
      </c>
      <c r="U137" s="113" t="s">
        <v>97</v>
      </c>
      <c r="V137" s="113" t="s">
        <v>97</v>
      </c>
      <c r="W137" s="113">
        <v>99.4</v>
      </c>
      <c r="X137" s="113">
        <v>100</v>
      </c>
      <c r="Y137" s="113">
        <v>99.5</v>
      </c>
      <c r="Z137" s="113">
        <v>100</v>
      </c>
      <c r="AA137" s="113">
        <v>99.6</v>
      </c>
      <c r="AB137" s="113">
        <v>100</v>
      </c>
      <c r="AC137" s="113">
        <v>100</v>
      </c>
      <c r="AD137" s="113">
        <v>100</v>
      </c>
    </row>
    <row r="138" spans="1:30" ht="27" customHeight="1">
      <c r="A138" s="172"/>
      <c r="B138" s="165"/>
      <c r="C138" s="108"/>
      <c r="D138" s="108"/>
      <c r="E138" s="108"/>
      <c r="F138" s="128"/>
      <c r="G138" s="108"/>
      <c r="H138" s="1" t="s">
        <v>46</v>
      </c>
      <c r="I138" s="7">
        <f>K138+M138</f>
        <v>0</v>
      </c>
      <c r="J138" s="7">
        <f>L138+N138</f>
        <v>0</v>
      </c>
      <c r="K138" s="7">
        <v>0</v>
      </c>
      <c r="L138" s="7">
        <v>0</v>
      </c>
      <c r="M138" s="7">
        <v>0</v>
      </c>
      <c r="N138" s="7">
        <v>0</v>
      </c>
      <c r="O138" s="56">
        <v>0</v>
      </c>
      <c r="P138" s="56">
        <v>0</v>
      </c>
      <c r="Q138" s="56">
        <v>0</v>
      </c>
      <c r="R138" s="56">
        <v>0</v>
      </c>
      <c r="S138" s="13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</row>
    <row r="139" spans="1:30" ht="24.75" customHeight="1">
      <c r="A139" s="172"/>
      <c r="B139" s="165"/>
      <c r="C139" s="108"/>
      <c r="D139" s="108"/>
      <c r="E139" s="108"/>
      <c r="F139" s="128"/>
      <c r="G139" s="108"/>
      <c r="H139" s="1" t="s">
        <v>51</v>
      </c>
      <c r="I139" s="7">
        <f>K139+M139+O139</f>
        <v>8548484</v>
      </c>
      <c r="J139" s="7">
        <f>L139+N139+P139</f>
        <v>8411255.6999999993</v>
      </c>
      <c r="K139" s="7">
        <v>2546597</v>
      </c>
      <c r="L139" s="7">
        <v>2527225.44</v>
      </c>
      <c r="M139" s="7">
        <v>2954028</v>
      </c>
      <c r="N139" s="7">
        <v>2889862.51</v>
      </c>
      <c r="O139" s="56">
        <v>3047859</v>
      </c>
      <c r="P139" s="56">
        <v>2994167.75</v>
      </c>
      <c r="Q139" s="56">
        <v>3499634</v>
      </c>
      <c r="R139" s="56">
        <v>3499634</v>
      </c>
      <c r="S139" s="13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</row>
    <row r="140" spans="1:30" s="19" customFormat="1" ht="25.5" customHeight="1">
      <c r="A140" s="172" t="s">
        <v>153</v>
      </c>
      <c r="B140" s="169" t="s">
        <v>158</v>
      </c>
      <c r="C140" s="107" t="s">
        <v>53</v>
      </c>
      <c r="D140" s="107">
        <v>20</v>
      </c>
      <c r="E140" s="107">
        <v>2</v>
      </c>
      <c r="F140" s="127" t="s">
        <v>228</v>
      </c>
      <c r="G140" s="107">
        <v>70290</v>
      </c>
      <c r="H140" s="1" t="s">
        <v>19</v>
      </c>
      <c r="I140" s="7">
        <f>I141+I142</f>
        <v>5558106</v>
      </c>
      <c r="J140" s="7">
        <f>J141+J142</f>
        <v>5444579.4499999993</v>
      </c>
      <c r="K140" s="7">
        <f>K141+K142</f>
        <v>2696968</v>
      </c>
      <c r="L140" s="7">
        <f>L141+L142</f>
        <v>2669317.86</v>
      </c>
      <c r="M140" s="7">
        <v>2861138</v>
      </c>
      <c r="N140" s="7">
        <f>N141+N142</f>
        <v>2775261.59</v>
      </c>
      <c r="O140" s="56">
        <f>O141+O142</f>
        <v>2791768</v>
      </c>
      <c r="P140" s="56">
        <f>P141+P142</f>
        <v>2742571.35</v>
      </c>
      <c r="Q140" s="56">
        <f t="shared" ref="Q140:R140" si="138">Q141+Q142</f>
        <v>2611977</v>
      </c>
      <c r="R140" s="56">
        <f t="shared" si="138"/>
        <v>2611977</v>
      </c>
      <c r="S140" s="136" t="s">
        <v>163</v>
      </c>
      <c r="T140" s="113" t="s">
        <v>54</v>
      </c>
      <c r="U140" s="113" t="s">
        <v>97</v>
      </c>
      <c r="V140" s="113" t="s">
        <v>97</v>
      </c>
      <c r="W140" s="113">
        <v>99.4</v>
      </c>
      <c r="X140" s="113">
        <v>100</v>
      </c>
      <c r="Y140" s="113">
        <v>99.5</v>
      </c>
      <c r="Z140" s="113">
        <v>100</v>
      </c>
      <c r="AA140" s="113">
        <v>99.6</v>
      </c>
      <c r="AB140" s="113">
        <v>100</v>
      </c>
      <c r="AC140" s="113">
        <v>100</v>
      </c>
      <c r="AD140" s="113">
        <v>100</v>
      </c>
    </row>
    <row r="141" spans="1:30">
      <c r="A141" s="172"/>
      <c r="B141" s="165"/>
      <c r="C141" s="108"/>
      <c r="D141" s="108"/>
      <c r="E141" s="108"/>
      <c r="F141" s="128"/>
      <c r="G141" s="108"/>
      <c r="H141" s="1" t="s">
        <v>46</v>
      </c>
      <c r="I141" s="7">
        <f>K141+M141</f>
        <v>0</v>
      </c>
      <c r="J141" s="7">
        <f>L141+N141</f>
        <v>0</v>
      </c>
      <c r="K141" s="7">
        <v>0</v>
      </c>
      <c r="L141" s="7">
        <v>0</v>
      </c>
      <c r="M141" s="7">
        <v>0</v>
      </c>
      <c r="N141" s="7">
        <v>0</v>
      </c>
      <c r="O141" s="56">
        <v>0</v>
      </c>
      <c r="P141" s="56">
        <v>0</v>
      </c>
      <c r="Q141" s="56">
        <v>0</v>
      </c>
      <c r="R141" s="56">
        <v>0</v>
      </c>
      <c r="S141" s="13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</row>
    <row r="142" spans="1:30">
      <c r="A142" s="172"/>
      <c r="B142" s="165"/>
      <c r="C142" s="108"/>
      <c r="D142" s="108"/>
      <c r="E142" s="108"/>
      <c r="F142" s="128"/>
      <c r="G142" s="108"/>
      <c r="H142" s="1" t="s">
        <v>51</v>
      </c>
      <c r="I142" s="7">
        <f>K142+M142</f>
        <v>5558106</v>
      </c>
      <c r="J142" s="7">
        <f>L142+N142</f>
        <v>5444579.4499999993</v>
      </c>
      <c r="K142" s="7">
        <v>2696968</v>
      </c>
      <c r="L142" s="7">
        <v>2669317.86</v>
      </c>
      <c r="M142" s="7">
        <v>2861138</v>
      </c>
      <c r="N142" s="7">
        <v>2775261.59</v>
      </c>
      <c r="O142" s="56">
        <v>2791768</v>
      </c>
      <c r="P142" s="56">
        <v>2742571.35</v>
      </c>
      <c r="Q142" s="56">
        <v>2611977</v>
      </c>
      <c r="R142" s="56">
        <v>2611977</v>
      </c>
      <c r="S142" s="13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</row>
    <row r="143" spans="1:30" s="19" customFormat="1" ht="33.75" customHeight="1">
      <c r="A143" s="172" t="s">
        <v>154</v>
      </c>
      <c r="B143" s="169" t="s">
        <v>159</v>
      </c>
      <c r="C143" s="107" t="s">
        <v>53</v>
      </c>
      <c r="D143" s="107">
        <v>20</v>
      </c>
      <c r="E143" s="107">
        <v>2</v>
      </c>
      <c r="F143" s="127" t="s">
        <v>228</v>
      </c>
      <c r="G143" s="107">
        <v>71250</v>
      </c>
      <c r="H143" s="1" t="s">
        <v>19</v>
      </c>
      <c r="I143" s="7">
        <f>I144+I145</f>
        <v>15657937</v>
      </c>
      <c r="J143" s="7">
        <f>J144+J145</f>
        <v>15562658.370000001</v>
      </c>
      <c r="K143" s="7">
        <f>K144+K145</f>
        <v>5455700</v>
      </c>
      <c r="L143" s="7">
        <f>L144+L145</f>
        <v>5455700</v>
      </c>
      <c r="M143" s="7">
        <v>4947536</v>
      </c>
      <c r="N143" s="7">
        <f>N144+N145</f>
        <v>4900481.42</v>
      </c>
      <c r="O143" s="56">
        <f>O144+O145</f>
        <v>5254701</v>
      </c>
      <c r="P143" s="56">
        <f>P144+P145</f>
        <v>5206476.95</v>
      </c>
      <c r="Q143" s="56">
        <f t="shared" ref="Q143:R143" si="139">Q144+Q145</f>
        <v>6167724</v>
      </c>
      <c r="R143" s="56">
        <f t="shared" si="139"/>
        <v>6105879.0099999998</v>
      </c>
      <c r="S143" s="136" t="s">
        <v>164</v>
      </c>
      <c r="T143" s="113" t="s">
        <v>54</v>
      </c>
      <c r="U143" s="113" t="s">
        <v>97</v>
      </c>
      <c r="V143" s="113" t="s">
        <v>97</v>
      </c>
      <c r="W143" s="113">
        <v>99.4</v>
      </c>
      <c r="X143" s="113">
        <v>100</v>
      </c>
      <c r="Y143" s="113">
        <v>99.5</v>
      </c>
      <c r="Z143" s="113">
        <v>100</v>
      </c>
      <c r="AA143" s="113">
        <v>99.6</v>
      </c>
      <c r="AB143" s="113">
        <v>100</v>
      </c>
      <c r="AC143" s="113">
        <v>100</v>
      </c>
      <c r="AD143" s="113">
        <v>100</v>
      </c>
    </row>
    <row r="144" spans="1:30" ht="18" customHeight="1">
      <c r="A144" s="172"/>
      <c r="B144" s="165"/>
      <c r="C144" s="108"/>
      <c r="D144" s="108"/>
      <c r="E144" s="108"/>
      <c r="F144" s="128"/>
      <c r="G144" s="108"/>
      <c r="H144" s="1" t="s">
        <v>46</v>
      </c>
      <c r="I144" s="7">
        <f>K144+M144</f>
        <v>0</v>
      </c>
      <c r="J144" s="7">
        <f>L144+N144</f>
        <v>0</v>
      </c>
      <c r="K144" s="7">
        <v>0</v>
      </c>
      <c r="L144" s="7">
        <v>0</v>
      </c>
      <c r="M144" s="7">
        <v>0</v>
      </c>
      <c r="N144" s="7">
        <v>0</v>
      </c>
      <c r="O144" s="56">
        <v>0</v>
      </c>
      <c r="P144" s="56">
        <v>0</v>
      </c>
      <c r="Q144" s="56">
        <v>0</v>
      </c>
      <c r="R144" s="56">
        <v>0</v>
      </c>
      <c r="S144" s="13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</row>
    <row r="145" spans="1:30" ht="15.75" customHeight="1">
      <c r="A145" s="172"/>
      <c r="B145" s="165"/>
      <c r="C145" s="108"/>
      <c r="D145" s="108"/>
      <c r="E145" s="108"/>
      <c r="F145" s="128"/>
      <c r="G145" s="108"/>
      <c r="H145" s="1" t="s">
        <v>51</v>
      </c>
      <c r="I145" s="7">
        <f>K145+M145+O145</f>
        <v>15657937</v>
      </c>
      <c r="J145" s="7">
        <f>L145+N145+P145</f>
        <v>15562658.370000001</v>
      </c>
      <c r="K145" s="7">
        <v>5455700</v>
      </c>
      <c r="L145" s="7">
        <v>5455700</v>
      </c>
      <c r="M145" s="7">
        <v>4947536</v>
      </c>
      <c r="N145" s="7">
        <v>4900481.42</v>
      </c>
      <c r="O145" s="56">
        <v>5254701</v>
      </c>
      <c r="P145" s="56">
        <v>5206476.95</v>
      </c>
      <c r="Q145" s="56">
        <v>6167724</v>
      </c>
      <c r="R145" s="56">
        <v>6105879.0099999998</v>
      </c>
      <c r="S145" s="13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</row>
    <row r="146" spans="1:30" s="19" customFormat="1" ht="39.75" customHeight="1">
      <c r="A146" s="172" t="s">
        <v>155</v>
      </c>
      <c r="B146" s="169" t="s">
        <v>160</v>
      </c>
      <c r="C146" s="107" t="s">
        <v>53</v>
      </c>
      <c r="D146" s="107">
        <v>20</v>
      </c>
      <c r="E146" s="107">
        <v>2</v>
      </c>
      <c r="F146" s="127" t="s">
        <v>228</v>
      </c>
      <c r="G146" s="107">
        <v>70010</v>
      </c>
      <c r="H146" s="1" t="s">
        <v>19</v>
      </c>
      <c r="I146" s="7">
        <f>I147+I148</f>
        <v>4400518</v>
      </c>
      <c r="J146" s="7">
        <f>J147+J148</f>
        <v>4400518</v>
      </c>
      <c r="K146" s="7">
        <f>K147+K148</f>
        <v>1333715</v>
      </c>
      <c r="L146" s="7">
        <f>L147+L148</f>
        <v>1333715</v>
      </c>
      <c r="M146" s="7">
        <v>1448599</v>
      </c>
      <c r="N146" s="7">
        <f>N147+N148</f>
        <v>1448599</v>
      </c>
      <c r="O146" s="56">
        <f>O147+O148</f>
        <v>1618204</v>
      </c>
      <c r="P146" s="56">
        <f>P147+P148</f>
        <v>1618204</v>
      </c>
      <c r="Q146" s="56">
        <f t="shared" ref="Q146:R146" si="140">Q147+Q148</f>
        <v>3033789</v>
      </c>
      <c r="R146" s="56">
        <f t="shared" si="140"/>
        <v>3033789</v>
      </c>
      <c r="S146" s="136" t="s">
        <v>165</v>
      </c>
      <c r="T146" s="113" t="s">
        <v>54</v>
      </c>
      <c r="U146" s="113" t="s">
        <v>97</v>
      </c>
      <c r="V146" s="113" t="s">
        <v>97</v>
      </c>
      <c r="W146" s="113">
        <v>96.1</v>
      </c>
      <c r="X146" s="113">
        <v>100</v>
      </c>
      <c r="Y146" s="113">
        <v>96.2</v>
      </c>
      <c r="Z146" s="113">
        <v>100</v>
      </c>
      <c r="AA146" s="113">
        <v>96.3</v>
      </c>
      <c r="AB146" s="113">
        <v>100</v>
      </c>
      <c r="AC146" s="113">
        <v>100</v>
      </c>
      <c r="AD146" s="113">
        <v>100</v>
      </c>
    </row>
    <row r="147" spans="1:30" ht="19.5" customHeight="1">
      <c r="A147" s="172"/>
      <c r="B147" s="165"/>
      <c r="C147" s="108"/>
      <c r="D147" s="108"/>
      <c r="E147" s="108"/>
      <c r="F147" s="128"/>
      <c r="G147" s="108"/>
      <c r="H147" s="1" t="s">
        <v>46</v>
      </c>
      <c r="I147" s="7">
        <f>K147+M147</f>
        <v>0</v>
      </c>
      <c r="J147" s="7">
        <f>L147+N147</f>
        <v>0</v>
      </c>
      <c r="K147" s="7">
        <v>0</v>
      </c>
      <c r="L147" s="7">
        <v>0</v>
      </c>
      <c r="M147" s="7">
        <v>0</v>
      </c>
      <c r="N147" s="7">
        <v>0</v>
      </c>
      <c r="O147" s="56">
        <v>0</v>
      </c>
      <c r="P147" s="56">
        <v>0</v>
      </c>
      <c r="Q147" s="56">
        <v>0</v>
      </c>
      <c r="R147" s="56">
        <v>0</v>
      </c>
      <c r="S147" s="13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</row>
    <row r="148" spans="1:30" ht="21.75" customHeight="1">
      <c r="A148" s="162"/>
      <c r="B148" s="165"/>
      <c r="C148" s="108"/>
      <c r="D148" s="108"/>
      <c r="E148" s="108"/>
      <c r="F148" s="128"/>
      <c r="G148" s="108"/>
      <c r="H148" s="3" t="s">
        <v>51</v>
      </c>
      <c r="I148" s="20">
        <f>K148+M148+O148</f>
        <v>4400518</v>
      </c>
      <c r="J148" s="20">
        <f>L148+N148+P148</f>
        <v>4400518</v>
      </c>
      <c r="K148" s="20">
        <v>1333715</v>
      </c>
      <c r="L148" s="20">
        <v>1333715</v>
      </c>
      <c r="M148" s="20">
        <v>1448599</v>
      </c>
      <c r="N148" s="20">
        <v>1448599</v>
      </c>
      <c r="O148" s="56">
        <v>1618204</v>
      </c>
      <c r="P148" s="56">
        <v>1618204</v>
      </c>
      <c r="Q148" s="59">
        <v>3033789</v>
      </c>
      <c r="R148" s="59">
        <v>3033789</v>
      </c>
      <c r="S148" s="11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</row>
    <row r="149" spans="1:30" s="19" customFormat="1" ht="25.5" customHeight="1">
      <c r="A149" s="138" t="s">
        <v>161</v>
      </c>
      <c r="B149" s="138"/>
      <c r="C149" s="138"/>
      <c r="D149" s="138"/>
      <c r="E149" s="138"/>
      <c r="F149" s="138"/>
      <c r="G149" s="138"/>
      <c r="H149" s="1" t="s">
        <v>19</v>
      </c>
      <c r="I149" s="7">
        <f t="shared" ref="I149:R149" si="141">I150+I151</f>
        <v>36956813</v>
      </c>
      <c r="J149" s="7">
        <f t="shared" si="141"/>
        <v>36561582.870000005</v>
      </c>
      <c r="K149" s="7">
        <f>K150+K151</f>
        <v>12032980</v>
      </c>
      <c r="L149" s="7">
        <f>L150+L151</f>
        <v>11985958.300000001</v>
      </c>
      <c r="M149" s="7">
        <f t="shared" si="141"/>
        <v>12211301</v>
      </c>
      <c r="N149" s="7">
        <f t="shared" si="141"/>
        <v>12014204.52</v>
      </c>
      <c r="O149" s="56">
        <f t="shared" si="141"/>
        <v>12712532</v>
      </c>
      <c r="P149" s="56">
        <f t="shared" si="141"/>
        <v>12561420.050000001</v>
      </c>
      <c r="Q149" s="56">
        <f t="shared" si="141"/>
        <v>15313124</v>
      </c>
      <c r="R149" s="56">
        <f t="shared" si="141"/>
        <v>15251279.01</v>
      </c>
      <c r="S149" s="115" t="s">
        <v>20</v>
      </c>
      <c r="T149" s="115" t="s">
        <v>20</v>
      </c>
      <c r="U149" s="115" t="s">
        <v>20</v>
      </c>
      <c r="V149" s="115" t="s">
        <v>20</v>
      </c>
      <c r="W149" s="115" t="s">
        <v>20</v>
      </c>
      <c r="X149" s="115" t="s">
        <v>20</v>
      </c>
      <c r="Y149" s="115" t="s">
        <v>20</v>
      </c>
      <c r="Z149" s="115" t="s">
        <v>20</v>
      </c>
      <c r="AA149" s="115" t="s">
        <v>20</v>
      </c>
      <c r="AB149" s="115" t="s">
        <v>20</v>
      </c>
      <c r="AC149" s="115" t="s">
        <v>20</v>
      </c>
      <c r="AD149" s="115" t="s">
        <v>20</v>
      </c>
    </row>
    <row r="150" spans="1:30" ht="15" customHeight="1">
      <c r="A150" s="138"/>
      <c r="B150" s="138"/>
      <c r="C150" s="138"/>
      <c r="D150" s="138"/>
      <c r="E150" s="138"/>
      <c r="F150" s="138"/>
      <c r="G150" s="138"/>
      <c r="H150" s="1" t="s">
        <v>46</v>
      </c>
      <c r="I150" s="7">
        <f>K150+M150</f>
        <v>0</v>
      </c>
      <c r="J150" s="7">
        <f>L150+N150</f>
        <v>0</v>
      </c>
      <c r="K150" s="7">
        <f t="shared" ref="K150:R151" si="142">K132</f>
        <v>0</v>
      </c>
      <c r="L150" s="7">
        <f t="shared" si="142"/>
        <v>0</v>
      </c>
      <c r="M150" s="7">
        <f t="shared" si="142"/>
        <v>0</v>
      </c>
      <c r="N150" s="7">
        <f t="shared" si="142"/>
        <v>0</v>
      </c>
      <c r="O150" s="56">
        <f t="shared" si="142"/>
        <v>0</v>
      </c>
      <c r="P150" s="56">
        <f t="shared" si="142"/>
        <v>0</v>
      </c>
      <c r="Q150" s="56">
        <v>0</v>
      </c>
      <c r="R150" s="56">
        <v>0</v>
      </c>
      <c r="S150" s="115"/>
      <c r="T150" s="115"/>
      <c r="U150" s="115"/>
      <c r="V150" s="115"/>
      <c r="W150" s="115"/>
      <c r="X150" s="115"/>
      <c r="Y150" s="115"/>
      <c r="Z150" s="115"/>
      <c r="AA150" s="115"/>
      <c r="AB150" s="115"/>
      <c r="AC150" s="115"/>
      <c r="AD150" s="115"/>
    </row>
    <row r="151" spans="1:30" ht="15" customHeight="1">
      <c r="A151" s="138"/>
      <c r="B151" s="138"/>
      <c r="C151" s="138"/>
      <c r="D151" s="138"/>
      <c r="E151" s="138"/>
      <c r="F151" s="138"/>
      <c r="G151" s="138"/>
      <c r="H151" s="1" t="s">
        <v>51</v>
      </c>
      <c r="I151" s="7">
        <f>K151+M151+O151</f>
        <v>36956813</v>
      </c>
      <c r="J151" s="7">
        <f>L151+N151+P151</f>
        <v>36561582.870000005</v>
      </c>
      <c r="K151" s="7">
        <f t="shared" si="142"/>
        <v>12032980</v>
      </c>
      <c r="L151" s="7">
        <f t="shared" si="142"/>
        <v>11985958.300000001</v>
      </c>
      <c r="M151" s="7">
        <f t="shared" si="142"/>
        <v>12211301</v>
      </c>
      <c r="N151" s="7">
        <f t="shared" si="142"/>
        <v>12014204.52</v>
      </c>
      <c r="O151" s="56">
        <f t="shared" si="142"/>
        <v>12712532</v>
      </c>
      <c r="P151" s="56">
        <f t="shared" si="142"/>
        <v>12561420.050000001</v>
      </c>
      <c r="Q151" s="56">
        <f t="shared" si="142"/>
        <v>15313124</v>
      </c>
      <c r="R151" s="56">
        <f t="shared" si="142"/>
        <v>15251279.01</v>
      </c>
      <c r="S151" s="115"/>
      <c r="T151" s="115"/>
      <c r="U151" s="115"/>
      <c r="V151" s="115"/>
      <c r="W151" s="115"/>
      <c r="X151" s="115"/>
      <c r="Y151" s="115"/>
      <c r="Z151" s="115"/>
      <c r="AA151" s="115"/>
      <c r="AB151" s="115"/>
      <c r="AC151" s="115"/>
      <c r="AD151" s="115"/>
    </row>
    <row r="152" spans="1:30" ht="15.75" customHeight="1">
      <c r="A152" s="146" t="s">
        <v>71</v>
      </c>
      <c r="B152" s="147"/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  <c r="Z152" s="147"/>
      <c r="AA152" s="147"/>
      <c r="AB152" s="147"/>
    </row>
    <row r="153" spans="1:30" ht="15.75" customHeight="1">
      <c r="A153" s="148" t="s">
        <v>166</v>
      </c>
      <c r="B153" s="149"/>
      <c r="C153" s="149"/>
      <c r="D153" s="149"/>
      <c r="E153" s="149"/>
      <c r="F153" s="149"/>
      <c r="G153" s="149"/>
      <c r="H153" s="149"/>
      <c r="I153" s="149"/>
      <c r="J153" s="149"/>
      <c r="K153" s="149"/>
      <c r="L153" s="149"/>
      <c r="M153" s="149"/>
      <c r="N153" s="149"/>
      <c r="O153" s="149"/>
      <c r="P153" s="149"/>
      <c r="Q153" s="149"/>
      <c r="R153" s="149"/>
      <c r="S153" s="149"/>
      <c r="T153" s="149"/>
      <c r="U153" s="149"/>
      <c r="V153" s="149"/>
      <c r="W153" s="149"/>
      <c r="X153" s="149"/>
      <c r="Y153" s="149"/>
      <c r="Z153" s="149"/>
      <c r="AA153" s="149"/>
      <c r="AB153" s="149"/>
    </row>
    <row r="154" spans="1:30" ht="18.75" customHeight="1">
      <c r="A154" s="148" t="s">
        <v>167</v>
      </c>
      <c r="B154" s="149"/>
      <c r="C154" s="149"/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9"/>
      <c r="X154" s="149"/>
      <c r="Y154" s="149"/>
      <c r="Z154" s="149"/>
      <c r="AA154" s="149"/>
      <c r="AB154" s="149"/>
    </row>
    <row r="155" spans="1:30" s="19" customFormat="1" ht="16.5" customHeight="1">
      <c r="A155" s="141">
        <v>9</v>
      </c>
      <c r="B155" s="137" t="s">
        <v>168</v>
      </c>
      <c r="C155" s="137"/>
      <c r="D155" s="137"/>
      <c r="E155" s="137"/>
      <c r="F155" s="137"/>
      <c r="G155" s="137"/>
      <c r="H155" s="1" t="s">
        <v>19</v>
      </c>
      <c r="I155" s="7">
        <f t="shared" ref="I155:P155" si="143">I156+I157</f>
        <v>11900816.550000001</v>
      </c>
      <c r="J155" s="7">
        <f t="shared" si="143"/>
        <v>11646613.219999999</v>
      </c>
      <c r="K155" s="7">
        <f>K156+K157</f>
        <v>5177007.79</v>
      </c>
      <c r="L155" s="7">
        <f>L156+L157</f>
        <v>5104352.1099999994</v>
      </c>
      <c r="M155" s="7">
        <f t="shared" si="143"/>
        <v>5262035.49</v>
      </c>
      <c r="N155" s="7">
        <f t="shared" si="143"/>
        <v>5262035.49</v>
      </c>
      <c r="O155" s="56">
        <f t="shared" si="143"/>
        <v>1461773.27</v>
      </c>
      <c r="P155" s="56">
        <f t="shared" si="143"/>
        <v>1280225.6199999999</v>
      </c>
      <c r="Q155" s="56">
        <f t="shared" ref="Q155:R155" si="144">Q156+Q157</f>
        <v>367285.71</v>
      </c>
      <c r="R155" s="56">
        <f t="shared" si="144"/>
        <v>367285.71</v>
      </c>
      <c r="S155" s="115" t="s">
        <v>20</v>
      </c>
      <c r="T155" s="115" t="s">
        <v>20</v>
      </c>
      <c r="U155" s="115" t="s">
        <v>20</v>
      </c>
      <c r="V155" s="115" t="s">
        <v>20</v>
      </c>
      <c r="W155" s="115" t="s">
        <v>20</v>
      </c>
      <c r="X155" s="115" t="s">
        <v>20</v>
      </c>
      <c r="Y155" s="115" t="s">
        <v>20</v>
      </c>
      <c r="Z155" s="115" t="s">
        <v>20</v>
      </c>
      <c r="AA155" s="115" t="s">
        <v>20</v>
      </c>
      <c r="AB155" s="115" t="s">
        <v>20</v>
      </c>
      <c r="AC155" s="115" t="s">
        <v>20</v>
      </c>
      <c r="AD155" s="115" t="s">
        <v>20</v>
      </c>
    </row>
    <row r="156" spans="1:30" s="19" customFormat="1" ht="16.5" customHeight="1">
      <c r="A156" s="141"/>
      <c r="B156" s="137"/>
      <c r="C156" s="137"/>
      <c r="D156" s="137"/>
      <c r="E156" s="137"/>
      <c r="F156" s="137"/>
      <c r="G156" s="137"/>
      <c r="H156" s="1" t="s">
        <v>46</v>
      </c>
      <c r="I156" s="7">
        <f t="shared" ref="I156:P157" si="145">I159</f>
        <v>6220400.1500000004</v>
      </c>
      <c r="J156" s="7">
        <f t="shared" si="145"/>
        <v>6004025.709999999</v>
      </c>
      <c r="K156" s="7">
        <f t="shared" si="145"/>
        <v>3663898.39</v>
      </c>
      <c r="L156" s="7">
        <f t="shared" si="145"/>
        <v>3591242.71</v>
      </c>
      <c r="M156" s="7">
        <f t="shared" si="145"/>
        <v>2388238.4899999998</v>
      </c>
      <c r="N156" s="7">
        <f t="shared" si="145"/>
        <v>2388238.4899999998</v>
      </c>
      <c r="O156" s="56">
        <f>O159</f>
        <v>168263.27000000002</v>
      </c>
      <c r="P156" s="56">
        <f t="shared" si="145"/>
        <v>24544.510000000002</v>
      </c>
      <c r="Q156" s="56">
        <f t="shared" ref="Q156:R156" si="146">Q159</f>
        <v>5285.71</v>
      </c>
      <c r="R156" s="56">
        <f t="shared" si="146"/>
        <v>5285.71</v>
      </c>
      <c r="S156" s="115"/>
      <c r="T156" s="115"/>
      <c r="U156" s="115"/>
      <c r="V156" s="115"/>
      <c r="W156" s="115"/>
      <c r="X156" s="115"/>
      <c r="Y156" s="115"/>
      <c r="Z156" s="115"/>
      <c r="AA156" s="115"/>
      <c r="AB156" s="115"/>
      <c r="AC156" s="115"/>
      <c r="AD156" s="115"/>
    </row>
    <row r="157" spans="1:30" s="19" customFormat="1" ht="16.5" customHeight="1">
      <c r="A157" s="141"/>
      <c r="B157" s="137"/>
      <c r="C157" s="137"/>
      <c r="D157" s="137"/>
      <c r="E157" s="137"/>
      <c r="F157" s="137"/>
      <c r="G157" s="137"/>
      <c r="H157" s="1" t="s">
        <v>51</v>
      </c>
      <c r="I157" s="7">
        <f t="shared" si="145"/>
        <v>5680416.4000000004</v>
      </c>
      <c r="J157" s="7">
        <f t="shared" si="145"/>
        <v>5642587.5099999998</v>
      </c>
      <c r="K157" s="7">
        <f t="shared" si="145"/>
        <v>1513109.4</v>
      </c>
      <c r="L157" s="7">
        <f t="shared" si="145"/>
        <v>1513109.4</v>
      </c>
      <c r="M157" s="7">
        <f t="shared" si="145"/>
        <v>2873797</v>
      </c>
      <c r="N157" s="7">
        <f t="shared" si="145"/>
        <v>2873797</v>
      </c>
      <c r="O157" s="56">
        <f t="shared" si="145"/>
        <v>1293510</v>
      </c>
      <c r="P157" s="56">
        <f t="shared" si="145"/>
        <v>1255681.1099999999</v>
      </c>
      <c r="Q157" s="56">
        <f t="shared" ref="Q157:R157" si="147">Q160</f>
        <v>362000</v>
      </c>
      <c r="R157" s="56">
        <f t="shared" si="147"/>
        <v>362000</v>
      </c>
      <c r="S157" s="115"/>
      <c r="T157" s="115"/>
      <c r="U157" s="115"/>
      <c r="V157" s="115"/>
      <c r="W157" s="115"/>
      <c r="X157" s="115"/>
      <c r="Y157" s="115"/>
      <c r="Z157" s="115"/>
      <c r="AA157" s="115"/>
      <c r="AB157" s="115"/>
      <c r="AC157" s="115"/>
      <c r="AD157" s="115"/>
    </row>
    <row r="158" spans="1:30" s="19" customFormat="1" ht="42.75" customHeight="1">
      <c r="A158" s="163" t="s">
        <v>169</v>
      </c>
      <c r="B158" s="135" t="s">
        <v>171</v>
      </c>
      <c r="C158" s="170" t="s">
        <v>20</v>
      </c>
      <c r="D158" s="108">
        <v>20</v>
      </c>
      <c r="E158" s="108">
        <v>3</v>
      </c>
      <c r="F158" s="128" t="s">
        <v>228</v>
      </c>
      <c r="G158" s="128" t="s">
        <v>229</v>
      </c>
      <c r="H158" s="4" t="s">
        <v>19</v>
      </c>
      <c r="I158" s="6">
        <f>K158</f>
        <v>5177007.79</v>
      </c>
      <c r="J158" s="6">
        <f>L158</f>
        <v>5104352.1099999994</v>
      </c>
      <c r="K158" s="6">
        <f t="shared" ref="K158:P158" si="148">K159+K160</f>
        <v>5177007.79</v>
      </c>
      <c r="L158" s="6">
        <f t="shared" si="148"/>
        <v>5104352.1099999994</v>
      </c>
      <c r="M158" s="6">
        <f t="shared" si="148"/>
        <v>5262035.49</v>
      </c>
      <c r="N158" s="6">
        <f t="shared" si="148"/>
        <v>5262035.49</v>
      </c>
      <c r="O158" s="57">
        <f t="shared" si="148"/>
        <v>1461773.27</v>
      </c>
      <c r="P158" s="57">
        <f t="shared" si="148"/>
        <v>1280225.6199999999</v>
      </c>
      <c r="Q158" s="57">
        <f t="shared" ref="Q158:R158" si="149">Q159+Q160</f>
        <v>367285.71</v>
      </c>
      <c r="R158" s="57">
        <f t="shared" si="149"/>
        <v>367285.71</v>
      </c>
      <c r="S158" s="106" t="s">
        <v>20</v>
      </c>
      <c r="T158" s="106" t="s">
        <v>20</v>
      </c>
      <c r="U158" s="106" t="s">
        <v>20</v>
      </c>
      <c r="V158" s="106" t="s">
        <v>20</v>
      </c>
      <c r="W158" s="106" t="s">
        <v>20</v>
      </c>
      <c r="X158" s="106" t="s">
        <v>20</v>
      </c>
      <c r="Y158" s="106" t="s">
        <v>20</v>
      </c>
      <c r="Z158" s="106" t="s">
        <v>20</v>
      </c>
      <c r="AA158" s="106" t="s">
        <v>20</v>
      </c>
      <c r="AB158" s="106" t="s">
        <v>20</v>
      </c>
      <c r="AC158" s="106" t="s">
        <v>20</v>
      </c>
      <c r="AD158" s="106" t="s">
        <v>20</v>
      </c>
    </row>
    <row r="159" spans="1:30" s="19" customFormat="1" ht="18.75" customHeight="1">
      <c r="A159" s="163"/>
      <c r="B159" s="136"/>
      <c r="C159" s="170"/>
      <c r="D159" s="108"/>
      <c r="E159" s="108"/>
      <c r="F159" s="128"/>
      <c r="G159" s="128"/>
      <c r="H159" s="1" t="s">
        <v>46</v>
      </c>
      <c r="I159" s="7">
        <f>K159+M159+O159</f>
        <v>6220400.1500000004</v>
      </c>
      <c r="J159" s="7">
        <f>L159+N159+P159</f>
        <v>6004025.709999999</v>
      </c>
      <c r="K159" s="7">
        <f t="shared" ref="K159:P160" si="150">K162+K165+K168</f>
        <v>3663898.39</v>
      </c>
      <c r="L159" s="7">
        <f t="shared" si="150"/>
        <v>3591242.71</v>
      </c>
      <c r="M159" s="7">
        <f t="shared" si="150"/>
        <v>2388238.4899999998</v>
      </c>
      <c r="N159" s="7">
        <f t="shared" si="150"/>
        <v>2388238.4899999998</v>
      </c>
      <c r="O159" s="56">
        <f t="shared" si="150"/>
        <v>168263.27000000002</v>
      </c>
      <c r="P159" s="56">
        <f t="shared" si="150"/>
        <v>24544.510000000002</v>
      </c>
      <c r="Q159" s="56">
        <f>Q162+Q165+Q168+Q171+Q174</f>
        <v>5285.71</v>
      </c>
      <c r="R159" s="56">
        <f>R162+R165+R168+R171</f>
        <v>5285.71</v>
      </c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</row>
    <row r="160" spans="1:30" s="19" customFormat="1" ht="21" customHeight="1">
      <c r="A160" s="163"/>
      <c r="B160" s="136"/>
      <c r="C160" s="170"/>
      <c r="D160" s="108"/>
      <c r="E160" s="108"/>
      <c r="F160" s="128"/>
      <c r="G160" s="128"/>
      <c r="H160" s="1" t="s">
        <v>51</v>
      </c>
      <c r="I160" s="7">
        <f>K160+M160+O160</f>
        <v>5680416.4000000004</v>
      </c>
      <c r="J160" s="7">
        <f>L160+N160+P160</f>
        <v>5642587.5099999998</v>
      </c>
      <c r="K160" s="7">
        <f t="shared" si="150"/>
        <v>1513109.4</v>
      </c>
      <c r="L160" s="7">
        <f t="shared" si="150"/>
        <v>1513109.4</v>
      </c>
      <c r="M160" s="7">
        <f t="shared" si="150"/>
        <v>2873797</v>
      </c>
      <c r="N160" s="7">
        <f t="shared" si="150"/>
        <v>2873797</v>
      </c>
      <c r="O160" s="56">
        <f t="shared" si="150"/>
        <v>1293510</v>
      </c>
      <c r="P160" s="56">
        <f t="shared" si="150"/>
        <v>1255681.1099999999</v>
      </c>
      <c r="Q160" s="56">
        <f>Q163+Q166+Q169+Q172+Q175</f>
        <v>362000</v>
      </c>
      <c r="R160" s="56">
        <f>R163+R166+R169+R172+R175</f>
        <v>362000</v>
      </c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</row>
    <row r="161" spans="1:30" s="19" customFormat="1" ht="71.25" customHeight="1">
      <c r="A161" s="172" t="s">
        <v>170</v>
      </c>
      <c r="B161" s="169" t="s">
        <v>173</v>
      </c>
      <c r="C161" s="107" t="s">
        <v>53</v>
      </c>
      <c r="D161" s="107" t="s">
        <v>297</v>
      </c>
      <c r="E161" s="107" t="s">
        <v>298</v>
      </c>
      <c r="F161" s="127" t="s">
        <v>299</v>
      </c>
      <c r="G161" s="127" t="s">
        <v>300</v>
      </c>
      <c r="H161" s="1" t="s">
        <v>19</v>
      </c>
      <c r="I161" s="7">
        <f t="shared" ref="I161:P161" si="151">I162+I163</f>
        <v>5054491.55</v>
      </c>
      <c r="J161" s="7">
        <f t="shared" si="151"/>
        <v>4941835.87</v>
      </c>
      <c r="K161" s="7">
        <f>K162+K163</f>
        <v>1403537.69</v>
      </c>
      <c r="L161" s="7">
        <f>L162+L163</f>
        <v>1330882.01</v>
      </c>
      <c r="M161" s="7">
        <f t="shared" si="151"/>
        <v>3557953.86</v>
      </c>
      <c r="N161" s="7">
        <f t="shared" si="151"/>
        <v>3557953.86</v>
      </c>
      <c r="O161" s="56">
        <f t="shared" si="151"/>
        <v>93000</v>
      </c>
      <c r="P161" s="56">
        <f t="shared" si="151"/>
        <v>53000</v>
      </c>
      <c r="Q161" s="56">
        <f t="shared" ref="Q161:R161" si="152">Q162+Q163</f>
        <v>0</v>
      </c>
      <c r="R161" s="56">
        <f t="shared" si="152"/>
        <v>0</v>
      </c>
      <c r="S161" s="136" t="s">
        <v>174</v>
      </c>
      <c r="T161" s="113" t="s">
        <v>54</v>
      </c>
      <c r="U161" s="113">
        <f>Y161</f>
        <v>100</v>
      </c>
      <c r="V161" s="113">
        <f>Z161</f>
        <v>100</v>
      </c>
      <c r="W161" s="113">
        <v>100</v>
      </c>
      <c r="X161" s="113">
        <v>100</v>
      </c>
      <c r="Y161" s="113">
        <v>100</v>
      </c>
      <c r="Z161" s="113">
        <v>100</v>
      </c>
      <c r="AA161" s="113">
        <v>100</v>
      </c>
      <c r="AB161" s="113">
        <v>100</v>
      </c>
      <c r="AC161" s="113">
        <v>100</v>
      </c>
      <c r="AD161" s="113">
        <v>100</v>
      </c>
    </row>
    <row r="162" spans="1:30" ht="49.5" customHeight="1">
      <c r="A162" s="172"/>
      <c r="B162" s="165"/>
      <c r="C162" s="108"/>
      <c r="D162" s="108"/>
      <c r="E162" s="108"/>
      <c r="F162" s="128"/>
      <c r="G162" s="128"/>
      <c r="H162" s="1" t="s">
        <v>46</v>
      </c>
      <c r="I162" s="7">
        <f>K162+M162+O162</f>
        <v>1792935.15</v>
      </c>
      <c r="J162" s="7">
        <f>L162+N162+P162</f>
        <v>1680279.47</v>
      </c>
      <c r="K162" s="7">
        <v>868778.29</v>
      </c>
      <c r="L162" s="7">
        <v>796122.61</v>
      </c>
      <c r="M162" s="2">
        <v>884156.86</v>
      </c>
      <c r="N162" s="7">
        <v>884156.86</v>
      </c>
      <c r="O162" s="56">
        <v>40000</v>
      </c>
      <c r="P162" s="56">
        <v>0</v>
      </c>
      <c r="Q162" s="56">
        <v>0</v>
      </c>
      <c r="R162" s="56">
        <v>0</v>
      </c>
      <c r="S162" s="13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</row>
    <row r="163" spans="1:30" ht="36.75" customHeight="1">
      <c r="A163" s="172"/>
      <c r="B163" s="165"/>
      <c r="C163" s="108"/>
      <c r="D163" s="108"/>
      <c r="E163" s="108"/>
      <c r="F163" s="128"/>
      <c r="G163" s="128"/>
      <c r="H163" s="1" t="s">
        <v>51</v>
      </c>
      <c r="I163" s="7">
        <f>K163+M163+O163</f>
        <v>3261556.4</v>
      </c>
      <c r="J163" s="7">
        <f>L163+N163+P163</f>
        <v>3261556.4</v>
      </c>
      <c r="K163" s="7">
        <v>534759.4</v>
      </c>
      <c r="L163" s="7">
        <v>534759.4</v>
      </c>
      <c r="M163" s="2">
        <v>2673797</v>
      </c>
      <c r="N163" s="7">
        <v>2673797</v>
      </c>
      <c r="O163" s="56">
        <v>53000</v>
      </c>
      <c r="P163" s="56">
        <v>53000</v>
      </c>
      <c r="Q163" s="56">
        <v>0</v>
      </c>
      <c r="R163" s="56">
        <v>0</v>
      </c>
      <c r="S163" s="13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</row>
    <row r="164" spans="1:30" s="19" customFormat="1" ht="102.75" customHeight="1">
      <c r="A164" s="172" t="s">
        <v>172</v>
      </c>
      <c r="B164" s="169" t="s">
        <v>175</v>
      </c>
      <c r="C164" s="107" t="s">
        <v>53</v>
      </c>
      <c r="D164" s="107" t="s">
        <v>301</v>
      </c>
      <c r="E164" s="107" t="s">
        <v>298</v>
      </c>
      <c r="F164" s="127" t="s">
        <v>302</v>
      </c>
      <c r="G164" s="127" t="s">
        <v>303</v>
      </c>
      <c r="H164" s="1" t="s">
        <v>19</v>
      </c>
      <c r="I164" s="7">
        <f t="shared" ref="I164:R164" si="153">I165+I166</f>
        <v>5985715</v>
      </c>
      <c r="J164" s="7">
        <f t="shared" si="153"/>
        <v>5853407.3500000006</v>
      </c>
      <c r="K164" s="7">
        <f>K165+K166</f>
        <v>3773470.1</v>
      </c>
      <c r="L164" s="7">
        <f>L165+L166</f>
        <v>3773470.1</v>
      </c>
      <c r="M164" s="7">
        <f t="shared" si="153"/>
        <v>1704081.63</v>
      </c>
      <c r="N164" s="7">
        <f t="shared" si="153"/>
        <v>1704081.63</v>
      </c>
      <c r="O164" s="56">
        <f t="shared" si="153"/>
        <v>508163.27</v>
      </c>
      <c r="P164" s="56">
        <f t="shared" si="153"/>
        <v>375855.62</v>
      </c>
      <c r="Q164" s="56">
        <f t="shared" si="153"/>
        <v>204081.63</v>
      </c>
      <c r="R164" s="56">
        <f t="shared" si="153"/>
        <v>204081.63</v>
      </c>
      <c r="S164" s="136" t="s">
        <v>176</v>
      </c>
      <c r="T164" s="113" t="s">
        <v>54</v>
      </c>
      <c r="U164" s="113">
        <f>Y164</f>
        <v>100</v>
      </c>
      <c r="V164" s="113">
        <f>Z164</f>
        <v>100</v>
      </c>
      <c r="W164" s="113">
        <v>100</v>
      </c>
      <c r="X164" s="113">
        <v>100</v>
      </c>
      <c r="Y164" s="115">
        <v>100</v>
      </c>
      <c r="Z164" s="115">
        <v>100</v>
      </c>
      <c r="AA164" s="113">
        <v>100</v>
      </c>
      <c r="AB164" s="113">
        <v>100</v>
      </c>
      <c r="AC164" s="113">
        <v>100</v>
      </c>
      <c r="AD164" s="113">
        <v>100</v>
      </c>
    </row>
    <row r="165" spans="1:30" ht="42.75" customHeight="1">
      <c r="A165" s="172"/>
      <c r="B165" s="165"/>
      <c r="C165" s="108"/>
      <c r="D165" s="108"/>
      <c r="E165" s="108"/>
      <c r="F165" s="128"/>
      <c r="G165" s="128"/>
      <c r="H165" s="1" t="s">
        <v>46</v>
      </c>
      <c r="I165" s="7">
        <f>K165+M165+O165</f>
        <v>4407365</v>
      </c>
      <c r="J165" s="7">
        <f>L165+N165+P165</f>
        <v>4306718.8400000008</v>
      </c>
      <c r="K165" s="7">
        <v>2795120.1</v>
      </c>
      <c r="L165" s="7">
        <v>2795120.1</v>
      </c>
      <c r="M165" s="2">
        <v>1504081.63</v>
      </c>
      <c r="N165" s="7">
        <v>1504081.63</v>
      </c>
      <c r="O165" s="56">
        <v>108163.27</v>
      </c>
      <c r="P165" s="56">
        <v>7517.11</v>
      </c>
      <c r="Q165" s="56">
        <v>4081.63</v>
      </c>
      <c r="R165" s="56">
        <v>4081.63</v>
      </c>
      <c r="S165" s="136"/>
      <c r="T165" s="106"/>
      <c r="U165" s="106"/>
      <c r="V165" s="106"/>
      <c r="W165" s="106"/>
      <c r="X165" s="106"/>
      <c r="Y165" s="115"/>
      <c r="Z165" s="115"/>
      <c r="AA165" s="106"/>
      <c r="AB165" s="106"/>
      <c r="AC165" s="106"/>
      <c r="AD165" s="106"/>
    </row>
    <row r="166" spans="1:30" ht="27.75" customHeight="1">
      <c r="A166" s="162"/>
      <c r="B166" s="165"/>
      <c r="C166" s="108"/>
      <c r="D166" s="108"/>
      <c r="E166" s="108"/>
      <c r="F166" s="128"/>
      <c r="G166" s="128"/>
      <c r="H166" s="1" t="s">
        <v>51</v>
      </c>
      <c r="I166" s="7">
        <f>K166+M166+O166</f>
        <v>1578350</v>
      </c>
      <c r="J166" s="7">
        <f>L166+N166+P166</f>
        <v>1546688.51</v>
      </c>
      <c r="K166" s="7">
        <v>978350</v>
      </c>
      <c r="L166" s="7">
        <v>978350</v>
      </c>
      <c r="M166" s="2">
        <v>200000</v>
      </c>
      <c r="N166" s="7">
        <v>200000</v>
      </c>
      <c r="O166" s="56">
        <v>400000</v>
      </c>
      <c r="P166" s="56">
        <v>368338.51</v>
      </c>
      <c r="Q166" s="56">
        <v>200000</v>
      </c>
      <c r="R166" s="56">
        <v>200000</v>
      </c>
      <c r="S166" s="136"/>
      <c r="T166" s="106"/>
      <c r="U166" s="106"/>
      <c r="V166" s="106"/>
      <c r="W166" s="106"/>
      <c r="X166" s="106"/>
      <c r="Y166" s="115"/>
      <c r="Z166" s="115"/>
      <c r="AA166" s="106"/>
      <c r="AB166" s="106"/>
      <c r="AC166" s="106"/>
      <c r="AD166" s="106"/>
    </row>
    <row r="167" spans="1:30" ht="49.5" customHeight="1">
      <c r="A167" s="127" t="s">
        <v>310</v>
      </c>
      <c r="B167" s="116" t="s">
        <v>311</v>
      </c>
      <c r="C167" s="107" t="s">
        <v>53</v>
      </c>
      <c r="D167" s="49" t="s">
        <v>306</v>
      </c>
      <c r="E167" s="49" t="s">
        <v>256</v>
      </c>
      <c r="F167" s="50" t="s">
        <v>233</v>
      </c>
      <c r="G167" s="50" t="s">
        <v>314</v>
      </c>
      <c r="H167" s="1" t="s">
        <v>19</v>
      </c>
      <c r="I167" s="7">
        <f>I168+I169</f>
        <v>860610</v>
      </c>
      <c r="J167" s="7">
        <f t="shared" ref="J167:R167" si="154">J168+J169</f>
        <v>851370</v>
      </c>
      <c r="K167" s="7">
        <f t="shared" si="154"/>
        <v>0</v>
      </c>
      <c r="L167" s="7">
        <f t="shared" si="154"/>
        <v>0</v>
      </c>
      <c r="M167" s="7">
        <f t="shared" si="154"/>
        <v>0</v>
      </c>
      <c r="N167" s="7">
        <f t="shared" si="154"/>
        <v>0</v>
      </c>
      <c r="O167" s="56">
        <f t="shared" si="154"/>
        <v>860610</v>
      </c>
      <c r="P167" s="56">
        <f t="shared" si="154"/>
        <v>851370</v>
      </c>
      <c r="Q167" s="56">
        <f t="shared" si="154"/>
        <v>0</v>
      </c>
      <c r="R167" s="56">
        <f t="shared" si="154"/>
        <v>0</v>
      </c>
      <c r="S167" s="116" t="s">
        <v>312</v>
      </c>
      <c r="T167" s="119" t="s">
        <v>54</v>
      </c>
      <c r="U167" s="107" t="s">
        <v>97</v>
      </c>
      <c r="V167" s="119" t="s">
        <v>313</v>
      </c>
      <c r="W167" s="119" t="s">
        <v>313</v>
      </c>
      <c r="X167" s="119">
        <v>5.88</v>
      </c>
      <c r="Y167" s="115"/>
      <c r="Z167" s="115"/>
      <c r="AA167" s="106">
        <v>5.88</v>
      </c>
      <c r="AB167" s="106">
        <v>5.88</v>
      </c>
      <c r="AC167" s="106">
        <v>5.88</v>
      </c>
      <c r="AD167" s="106">
        <v>5.88</v>
      </c>
    </row>
    <row r="168" spans="1:30" ht="36.75" customHeight="1">
      <c r="A168" s="128"/>
      <c r="B168" s="134"/>
      <c r="C168" s="108"/>
      <c r="D168" s="47"/>
      <c r="E168" s="47"/>
      <c r="F168" s="46"/>
      <c r="G168" s="46"/>
      <c r="H168" s="1" t="s">
        <v>46</v>
      </c>
      <c r="I168" s="7">
        <f>K168+M168+O168</f>
        <v>20100</v>
      </c>
      <c r="J168" s="7">
        <f>L168+N168+P168</f>
        <v>17027.400000000001</v>
      </c>
      <c r="K168" s="7">
        <v>0</v>
      </c>
      <c r="L168" s="7">
        <v>0</v>
      </c>
      <c r="M168" s="2">
        <v>0</v>
      </c>
      <c r="N168" s="7">
        <v>0</v>
      </c>
      <c r="O168" s="56">
        <v>20100</v>
      </c>
      <c r="P168" s="56">
        <v>17027.400000000001</v>
      </c>
      <c r="Q168" s="56">
        <v>0</v>
      </c>
      <c r="R168" s="56">
        <v>0</v>
      </c>
      <c r="S168" s="117"/>
      <c r="T168" s="122"/>
      <c r="U168" s="108"/>
      <c r="V168" s="122"/>
      <c r="W168" s="122"/>
      <c r="X168" s="120"/>
      <c r="Y168" s="115"/>
      <c r="Z168" s="115"/>
      <c r="AA168" s="106"/>
      <c r="AB168" s="106"/>
      <c r="AC168" s="106"/>
      <c r="AD168" s="106"/>
    </row>
    <row r="169" spans="1:30" ht="41.25" customHeight="1">
      <c r="A169" s="129"/>
      <c r="B169" s="135"/>
      <c r="C169" s="108"/>
      <c r="D169" s="51"/>
      <c r="E169" s="51"/>
      <c r="F169" s="54"/>
      <c r="G169" s="54"/>
      <c r="H169" s="1" t="s">
        <v>51</v>
      </c>
      <c r="I169" s="7">
        <f>K169+M169+O169</f>
        <v>840510</v>
      </c>
      <c r="J169" s="7">
        <f>L169+N169+P169</f>
        <v>834342.6</v>
      </c>
      <c r="K169" s="7">
        <v>0</v>
      </c>
      <c r="L169" s="7">
        <v>0</v>
      </c>
      <c r="M169" s="2">
        <v>0</v>
      </c>
      <c r="N169" s="7">
        <v>0</v>
      </c>
      <c r="O169" s="56">
        <v>840510</v>
      </c>
      <c r="P169" s="56">
        <v>834342.6</v>
      </c>
      <c r="Q169" s="56">
        <v>0</v>
      </c>
      <c r="R169" s="56">
        <v>0</v>
      </c>
      <c r="S169" s="118"/>
      <c r="T169" s="123"/>
      <c r="U169" s="109"/>
      <c r="V169" s="123"/>
      <c r="W169" s="123"/>
      <c r="X169" s="121"/>
      <c r="Y169" s="115"/>
      <c r="Z169" s="115"/>
      <c r="AA169" s="114"/>
      <c r="AB169" s="114"/>
      <c r="AC169" s="114"/>
      <c r="AD169" s="114"/>
    </row>
    <row r="170" spans="1:30" ht="41.25" customHeight="1">
      <c r="A170" s="127" t="s">
        <v>332</v>
      </c>
      <c r="B170" s="130" t="s">
        <v>337</v>
      </c>
      <c r="C170" s="107" t="s">
        <v>53</v>
      </c>
      <c r="D170" s="83" t="s">
        <v>306</v>
      </c>
      <c r="E170" s="83" t="s">
        <v>256</v>
      </c>
      <c r="F170" s="85" t="s">
        <v>233</v>
      </c>
      <c r="G170" s="85" t="s">
        <v>335</v>
      </c>
      <c r="H170" s="91" t="s">
        <v>19</v>
      </c>
      <c r="I170" s="7">
        <f>I171+I172</f>
        <v>0</v>
      </c>
      <c r="J170" s="7">
        <f t="shared" ref="J170:R170" si="155">J171+J172</f>
        <v>0</v>
      </c>
      <c r="K170" s="7">
        <f t="shared" si="155"/>
        <v>0</v>
      </c>
      <c r="L170" s="7">
        <f t="shared" si="155"/>
        <v>0</v>
      </c>
      <c r="M170" s="7">
        <f t="shared" si="155"/>
        <v>0</v>
      </c>
      <c r="N170" s="7">
        <f t="shared" si="155"/>
        <v>0</v>
      </c>
      <c r="O170" s="7">
        <f t="shared" si="155"/>
        <v>0</v>
      </c>
      <c r="P170" s="7">
        <f t="shared" si="155"/>
        <v>0</v>
      </c>
      <c r="Q170" s="7">
        <f t="shared" si="155"/>
        <v>60204.08</v>
      </c>
      <c r="R170" s="7">
        <f t="shared" si="155"/>
        <v>60204.08</v>
      </c>
      <c r="S170" s="110" t="s">
        <v>336</v>
      </c>
      <c r="T170" s="119" t="s">
        <v>54</v>
      </c>
      <c r="U170" s="107" t="s">
        <v>97</v>
      </c>
      <c r="V170" s="107" t="s">
        <v>97</v>
      </c>
      <c r="W170" s="107" t="s">
        <v>97</v>
      </c>
      <c r="X170" s="107" t="s">
        <v>97</v>
      </c>
      <c r="Y170" s="107" t="s">
        <v>97</v>
      </c>
      <c r="Z170" s="107">
        <v>100</v>
      </c>
      <c r="AA170" s="82"/>
      <c r="AB170" s="82"/>
      <c r="AC170" s="97"/>
      <c r="AD170" s="97"/>
    </row>
    <row r="171" spans="1:30" ht="41.25" customHeight="1">
      <c r="A171" s="128"/>
      <c r="B171" s="131"/>
      <c r="C171" s="108"/>
      <c r="D171" s="88"/>
      <c r="E171" s="88"/>
      <c r="F171" s="86"/>
      <c r="G171" s="86"/>
      <c r="H171" s="91" t="s">
        <v>46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56">
        <v>1204.08</v>
      </c>
      <c r="R171" s="56">
        <v>1204.08</v>
      </c>
      <c r="S171" s="111"/>
      <c r="T171" s="122"/>
      <c r="U171" s="108"/>
      <c r="V171" s="108"/>
      <c r="W171" s="108"/>
      <c r="X171" s="108"/>
      <c r="Y171" s="108"/>
      <c r="Z171" s="108"/>
      <c r="AA171" s="82"/>
      <c r="AB171" s="82"/>
      <c r="AC171" s="97"/>
      <c r="AD171" s="97"/>
    </row>
    <row r="172" spans="1:30" ht="41.25" customHeight="1">
      <c r="A172" s="129"/>
      <c r="B172" s="131"/>
      <c r="C172" s="108"/>
      <c r="D172" s="84"/>
      <c r="E172" s="84"/>
      <c r="F172" s="87"/>
      <c r="G172" s="87"/>
      <c r="H172" s="91" t="s">
        <v>51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56">
        <v>59000</v>
      </c>
      <c r="R172" s="56">
        <v>59000</v>
      </c>
      <c r="S172" s="112"/>
      <c r="T172" s="123"/>
      <c r="U172" s="109"/>
      <c r="V172" s="109"/>
      <c r="W172" s="109"/>
      <c r="X172" s="109"/>
      <c r="Y172" s="109"/>
      <c r="Z172" s="109"/>
      <c r="AA172" s="82"/>
      <c r="AB172" s="82"/>
      <c r="AC172" s="97"/>
      <c r="AD172" s="97"/>
    </row>
    <row r="173" spans="1:30" ht="41.25" customHeight="1">
      <c r="A173" s="127" t="s">
        <v>333</v>
      </c>
      <c r="B173" s="130" t="s">
        <v>338</v>
      </c>
      <c r="C173" s="107" t="s">
        <v>53</v>
      </c>
      <c r="D173" s="83" t="s">
        <v>306</v>
      </c>
      <c r="E173" s="83" t="s">
        <v>256</v>
      </c>
      <c r="F173" s="85" t="s">
        <v>233</v>
      </c>
      <c r="G173" s="85" t="s">
        <v>334</v>
      </c>
      <c r="H173" s="91" t="s">
        <v>19</v>
      </c>
      <c r="I173" s="7">
        <f>I174+I175</f>
        <v>0</v>
      </c>
      <c r="J173" s="7">
        <f t="shared" ref="J173:R173" si="156">J174+J175</f>
        <v>0</v>
      </c>
      <c r="K173" s="7">
        <f t="shared" si="156"/>
        <v>0</v>
      </c>
      <c r="L173" s="7">
        <f t="shared" si="156"/>
        <v>0</v>
      </c>
      <c r="M173" s="7">
        <f t="shared" si="156"/>
        <v>0</v>
      </c>
      <c r="N173" s="7">
        <f t="shared" si="156"/>
        <v>0</v>
      </c>
      <c r="O173" s="7">
        <f t="shared" si="156"/>
        <v>0</v>
      </c>
      <c r="P173" s="7">
        <f t="shared" si="156"/>
        <v>0</v>
      </c>
      <c r="Q173" s="7">
        <f t="shared" si="156"/>
        <v>103000</v>
      </c>
      <c r="R173" s="7">
        <f t="shared" si="156"/>
        <v>103000</v>
      </c>
      <c r="S173" s="110"/>
      <c r="T173" s="90"/>
      <c r="U173" s="88"/>
      <c r="V173" s="90"/>
      <c r="W173" s="90"/>
      <c r="X173" s="89"/>
      <c r="Y173" s="81"/>
      <c r="Z173" s="81"/>
      <c r="AA173" s="82"/>
      <c r="AB173" s="82"/>
      <c r="AC173" s="97"/>
      <c r="AD173" s="97"/>
    </row>
    <row r="174" spans="1:30" ht="41.25" customHeight="1">
      <c r="A174" s="128"/>
      <c r="B174" s="131"/>
      <c r="C174" s="108"/>
      <c r="D174" s="88"/>
      <c r="E174" s="88"/>
      <c r="F174" s="86"/>
      <c r="G174" s="86"/>
      <c r="H174" s="91" t="s">
        <v>46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56">
        <v>0</v>
      </c>
      <c r="R174" s="56">
        <v>0</v>
      </c>
      <c r="S174" s="111"/>
      <c r="T174" s="90"/>
      <c r="U174" s="88"/>
      <c r="V174" s="90"/>
      <c r="W174" s="90"/>
      <c r="X174" s="89"/>
      <c r="Y174" s="81"/>
      <c r="Z174" s="81"/>
      <c r="AA174" s="82"/>
      <c r="AB174" s="82"/>
      <c r="AC174" s="97"/>
      <c r="AD174" s="97"/>
    </row>
    <row r="175" spans="1:30" ht="41.25" customHeight="1">
      <c r="A175" s="129"/>
      <c r="B175" s="131"/>
      <c r="C175" s="108"/>
      <c r="D175" s="84"/>
      <c r="E175" s="84"/>
      <c r="F175" s="87"/>
      <c r="G175" s="87"/>
      <c r="H175" s="91" t="s">
        <v>51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56">
        <v>103000</v>
      </c>
      <c r="R175" s="56">
        <v>103000</v>
      </c>
      <c r="S175" s="112"/>
      <c r="T175" s="90"/>
      <c r="U175" s="88"/>
      <c r="V175" s="90"/>
      <c r="W175" s="90"/>
      <c r="X175" s="89"/>
      <c r="Y175" s="81"/>
      <c r="Z175" s="81"/>
      <c r="AA175" s="82"/>
      <c r="AB175" s="82"/>
      <c r="AC175" s="97"/>
      <c r="AD175" s="97"/>
    </row>
    <row r="176" spans="1:30" s="19" customFormat="1" ht="33.75" customHeight="1">
      <c r="A176" s="125" t="s">
        <v>177</v>
      </c>
      <c r="B176" s="141" t="s">
        <v>178</v>
      </c>
      <c r="C176" s="141"/>
      <c r="D176" s="141"/>
      <c r="E176" s="141"/>
      <c r="F176" s="141"/>
      <c r="G176" s="141"/>
      <c r="H176" s="1" t="s">
        <v>19</v>
      </c>
      <c r="I176" s="7">
        <f>I177+I178</f>
        <v>15881680.119999999</v>
      </c>
      <c r="J176" s="7">
        <f t="shared" ref="J176:P176" si="157">J177+J178</f>
        <v>13840863.789999999</v>
      </c>
      <c r="K176" s="7">
        <f>K177+K178</f>
        <v>7918636.7899999991</v>
      </c>
      <c r="L176" s="7">
        <f>L177+L178</f>
        <v>7918636.7899999991</v>
      </c>
      <c r="M176" s="7">
        <f t="shared" si="157"/>
        <v>5922227</v>
      </c>
      <c r="N176" s="7">
        <f t="shared" si="157"/>
        <v>5922227</v>
      </c>
      <c r="O176" s="56">
        <f t="shared" si="157"/>
        <v>2040816.33</v>
      </c>
      <c r="P176" s="56">
        <f t="shared" si="157"/>
        <v>2040816.33</v>
      </c>
      <c r="Q176" s="56">
        <f t="shared" ref="Q176:R176" si="158">Q177+Q178</f>
        <v>6082030.6100000003</v>
      </c>
      <c r="R176" s="56">
        <f t="shared" si="158"/>
        <v>6082030.6100000003</v>
      </c>
      <c r="S176" s="113" t="s">
        <v>20</v>
      </c>
      <c r="T176" s="113" t="s">
        <v>20</v>
      </c>
      <c r="U176" s="113" t="s">
        <v>20</v>
      </c>
      <c r="V176" s="113" t="s">
        <v>20</v>
      </c>
      <c r="W176" s="113" t="s">
        <v>20</v>
      </c>
      <c r="X176" s="113" t="s">
        <v>20</v>
      </c>
      <c r="Y176" s="113" t="s">
        <v>20</v>
      </c>
      <c r="Z176" s="113" t="s">
        <v>20</v>
      </c>
      <c r="AA176" s="113" t="s">
        <v>20</v>
      </c>
      <c r="AB176" s="113" t="s">
        <v>20</v>
      </c>
      <c r="AC176" s="113" t="s">
        <v>20</v>
      </c>
      <c r="AD176" s="113" t="s">
        <v>20</v>
      </c>
    </row>
    <row r="177" spans="1:30" ht="18" customHeight="1">
      <c r="A177" s="125"/>
      <c r="B177" s="141"/>
      <c r="C177" s="141"/>
      <c r="D177" s="141"/>
      <c r="E177" s="141"/>
      <c r="F177" s="141"/>
      <c r="G177" s="141"/>
      <c r="H177" s="1" t="s">
        <v>46</v>
      </c>
      <c r="I177" s="7">
        <f>K177+M177+O177</f>
        <v>317634.60000000003</v>
      </c>
      <c r="J177" s="7">
        <f>L177+N177</f>
        <v>276818.27</v>
      </c>
      <c r="K177" s="7">
        <f t="shared" ref="K177:P178" si="159">K180+K195</f>
        <v>158373.27000000002</v>
      </c>
      <c r="L177" s="7">
        <f t="shared" si="159"/>
        <v>158373.27000000002</v>
      </c>
      <c r="M177" s="7">
        <f t="shared" si="159"/>
        <v>118445</v>
      </c>
      <c r="N177" s="7">
        <f t="shared" si="159"/>
        <v>118445</v>
      </c>
      <c r="O177" s="56">
        <f t="shared" si="159"/>
        <v>40816.33</v>
      </c>
      <c r="P177" s="56">
        <f t="shared" si="159"/>
        <v>40816.33</v>
      </c>
      <c r="Q177" s="56">
        <f t="shared" ref="Q177:R177" si="160">Q180+Q195</f>
        <v>121640.61</v>
      </c>
      <c r="R177" s="56">
        <f t="shared" si="160"/>
        <v>121640.61</v>
      </c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</row>
    <row r="178" spans="1:30" ht="15.75" customHeight="1">
      <c r="A178" s="126"/>
      <c r="B178" s="141"/>
      <c r="C178" s="141"/>
      <c r="D178" s="141"/>
      <c r="E178" s="141"/>
      <c r="F178" s="141"/>
      <c r="G178" s="141"/>
      <c r="H178" s="1" t="s">
        <v>51</v>
      </c>
      <c r="I178" s="7">
        <f>K178+M178+O178</f>
        <v>15564045.52</v>
      </c>
      <c r="J178" s="7">
        <f>L178+N178</f>
        <v>13564045.52</v>
      </c>
      <c r="K178" s="7">
        <f t="shared" si="159"/>
        <v>7760263.5199999996</v>
      </c>
      <c r="L178" s="7">
        <f t="shared" si="159"/>
        <v>7760263.5199999996</v>
      </c>
      <c r="M178" s="7">
        <f t="shared" si="159"/>
        <v>5803782</v>
      </c>
      <c r="N178" s="7">
        <f t="shared" si="159"/>
        <v>5803782</v>
      </c>
      <c r="O178" s="56">
        <f t="shared" si="159"/>
        <v>2000000</v>
      </c>
      <c r="P178" s="56">
        <f t="shared" si="159"/>
        <v>2000000</v>
      </c>
      <c r="Q178" s="56">
        <f t="shared" ref="Q178:R178" si="161">Q181+Q196</f>
        <v>5960390</v>
      </c>
      <c r="R178" s="56">
        <f t="shared" si="161"/>
        <v>5960390</v>
      </c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</row>
    <row r="179" spans="1:30" s="19" customFormat="1" ht="36" customHeight="1">
      <c r="A179" s="162" t="s">
        <v>179</v>
      </c>
      <c r="B179" s="136" t="s">
        <v>191</v>
      </c>
      <c r="C179" s="171" t="s">
        <v>20</v>
      </c>
      <c r="D179" s="107">
        <v>20</v>
      </c>
      <c r="E179" s="107">
        <v>3</v>
      </c>
      <c r="F179" s="127" t="s">
        <v>260</v>
      </c>
      <c r="G179" s="127" t="s">
        <v>229</v>
      </c>
      <c r="H179" s="1" t="s">
        <v>19</v>
      </c>
      <c r="I179" s="7">
        <f>K179+M179</f>
        <v>11967531.57</v>
      </c>
      <c r="J179" s="7">
        <f>L179+N179</f>
        <v>11967531.57</v>
      </c>
      <c r="K179" s="7">
        <f t="shared" ref="K179:P179" si="162">K180+K181</f>
        <v>6045304.5699999994</v>
      </c>
      <c r="L179" s="7">
        <f t="shared" si="162"/>
        <v>6045304.5699999994</v>
      </c>
      <c r="M179" s="7">
        <f t="shared" si="162"/>
        <v>5922227</v>
      </c>
      <c r="N179" s="7">
        <f t="shared" si="162"/>
        <v>5922227</v>
      </c>
      <c r="O179" s="56">
        <f t="shared" si="162"/>
        <v>2040816.33</v>
      </c>
      <c r="P179" s="56">
        <f t="shared" si="162"/>
        <v>2040816.33</v>
      </c>
      <c r="Q179" s="56">
        <f t="shared" ref="Q179:R179" si="163">Q180+Q181</f>
        <v>6082030.6100000003</v>
      </c>
      <c r="R179" s="56">
        <f t="shared" si="163"/>
        <v>6082030.6100000003</v>
      </c>
      <c r="S179" s="113" t="s">
        <v>20</v>
      </c>
      <c r="T179" s="113" t="s">
        <v>20</v>
      </c>
      <c r="U179" s="113" t="s">
        <v>20</v>
      </c>
      <c r="V179" s="113" t="s">
        <v>20</v>
      </c>
      <c r="W179" s="113" t="s">
        <v>20</v>
      </c>
      <c r="X179" s="113" t="s">
        <v>20</v>
      </c>
      <c r="Y179" s="113" t="s">
        <v>20</v>
      </c>
      <c r="Z179" s="113" t="s">
        <v>20</v>
      </c>
      <c r="AA179" s="113" t="s">
        <v>20</v>
      </c>
      <c r="AB179" s="113" t="s">
        <v>20</v>
      </c>
      <c r="AC179" s="113" t="s">
        <v>20</v>
      </c>
      <c r="AD179" s="113" t="s">
        <v>20</v>
      </c>
    </row>
    <row r="180" spans="1:30" s="19" customFormat="1" ht="18.75" customHeight="1">
      <c r="A180" s="163"/>
      <c r="B180" s="136"/>
      <c r="C180" s="170"/>
      <c r="D180" s="108"/>
      <c r="E180" s="108"/>
      <c r="F180" s="128"/>
      <c r="G180" s="128"/>
      <c r="H180" s="1" t="s">
        <v>46</v>
      </c>
      <c r="I180" s="7">
        <f>K180+M180</f>
        <v>239351.63</v>
      </c>
      <c r="J180" s="7">
        <f>L180+N180</f>
        <v>239351.63</v>
      </c>
      <c r="K180" s="7">
        <f>K183+K186+K189</f>
        <v>120906.63</v>
      </c>
      <c r="L180" s="7">
        <f>L183+L186+L189</f>
        <v>120906.63</v>
      </c>
      <c r="M180" s="7">
        <f t="shared" ref="M180:P181" si="164">M183+M186+M189+M192</f>
        <v>118445</v>
      </c>
      <c r="N180" s="7">
        <f t="shared" si="164"/>
        <v>118445</v>
      </c>
      <c r="O180" s="56">
        <f t="shared" si="164"/>
        <v>40816.33</v>
      </c>
      <c r="P180" s="56">
        <f t="shared" si="164"/>
        <v>40816.33</v>
      </c>
      <c r="Q180" s="56">
        <f t="shared" ref="Q180:R180" si="165">Q183+Q186+Q189+Q192</f>
        <v>121640.61</v>
      </c>
      <c r="R180" s="56">
        <f t="shared" si="165"/>
        <v>121640.61</v>
      </c>
      <c r="S180" s="106"/>
      <c r="T180" s="106"/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</row>
    <row r="181" spans="1:30" s="19" customFormat="1" ht="14.25" customHeight="1">
      <c r="A181" s="163"/>
      <c r="B181" s="136"/>
      <c r="C181" s="170"/>
      <c r="D181" s="108"/>
      <c r="E181" s="108"/>
      <c r="F181" s="128"/>
      <c r="G181" s="128"/>
      <c r="H181" s="1" t="s">
        <v>51</v>
      </c>
      <c r="I181" s="7">
        <f>K181+M181+O181</f>
        <v>13728179.939999999</v>
      </c>
      <c r="J181" s="7">
        <f>L181+N181</f>
        <v>11728179.939999999</v>
      </c>
      <c r="K181" s="7">
        <f>K184+K187+K190</f>
        <v>5924397.9399999995</v>
      </c>
      <c r="L181" s="7">
        <f>L184+L187+L190</f>
        <v>5924397.9399999995</v>
      </c>
      <c r="M181" s="7">
        <f t="shared" si="164"/>
        <v>5803782</v>
      </c>
      <c r="N181" s="7">
        <f t="shared" si="164"/>
        <v>5803782</v>
      </c>
      <c r="O181" s="56">
        <f t="shared" si="164"/>
        <v>2000000</v>
      </c>
      <c r="P181" s="56">
        <f t="shared" si="164"/>
        <v>2000000</v>
      </c>
      <c r="Q181" s="56">
        <f t="shared" ref="Q181:R181" si="166">Q184+Q187+Q190+Q193</f>
        <v>5960390</v>
      </c>
      <c r="R181" s="56">
        <f t="shared" si="166"/>
        <v>5960390</v>
      </c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</row>
    <row r="182" spans="1:30" s="19" customFormat="1" ht="134.25" customHeight="1">
      <c r="A182" s="172" t="s">
        <v>180</v>
      </c>
      <c r="B182" s="169" t="s">
        <v>187</v>
      </c>
      <c r="C182" s="107" t="s">
        <v>53</v>
      </c>
      <c r="D182" s="107">
        <v>20</v>
      </c>
      <c r="E182" s="107">
        <v>3</v>
      </c>
      <c r="F182" s="127" t="s">
        <v>260</v>
      </c>
      <c r="G182" s="127" t="s">
        <v>263</v>
      </c>
      <c r="H182" s="1" t="s">
        <v>19</v>
      </c>
      <c r="I182" s="7">
        <f t="shared" ref="I182:P182" si="167">I183+I184</f>
        <v>971241.16999999993</v>
      </c>
      <c r="J182" s="7">
        <f t="shared" si="167"/>
        <v>971241.16999999993</v>
      </c>
      <c r="K182" s="7">
        <f>K183+K184</f>
        <v>971241.16999999993</v>
      </c>
      <c r="L182" s="7">
        <f>L183+L184</f>
        <v>971241.16999999993</v>
      </c>
      <c r="M182" s="7">
        <f t="shared" si="167"/>
        <v>0</v>
      </c>
      <c r="N182" s="7">
        <f t="shared" si="167"/>
        <v>0</v>
      </c>
      <c r="O182" s="56">
        <f t="shared" si="167"/>
        <v>0</v>
      </c>
      <c r="P182" s="56">
        <f t="shared" si="167"/>
        <v>0</v>
      </c>
      <c r="Q182" s="56">
        <f t="shared" ref="Q182:R182" si="168">Q183+Q184</f>
        <v>0</v>
      </c>
      <c r="R182" s="56">
        <f t="shared" si="168"/>
        <v>0</v>
      </c>
      <c r="S182" s="136" t="s">
        <v>181</v>
      </c>
      <c r="T182" s="113" t="s">
        <v>182</v>
      </c>
      <c r="U182" s="113">
        <f>Y182</f>
        <v>3</v>
      </c>
      <c r="V182" s="113">
        <f>Z182</f>
        <v>3</v>
      </c>
      <c r="W182" s="113">
        <v>3</v>
      </c>
      <c r="X182" s="113">
        <v>3</v>
      </c>
      <c r="Y182" s="113">
        <v>3</v>
      </c>
      <c r="Z182" s="113">
        <v>3</v>
      </c>
      <c r="AA182" s="113">
        <v>8</v>
      </c>
      <c r="AB182" s="113">
        <v>8</v>
      </c>
      <c r="AC182" s="113">
        <v>8</v>
      </c>
      <c r="AD182" s="113">
        <v>8</v>
      </c>
    </row>
    <row r="183" spans="1:30" s="63" customFormat="1" ht="39.75" customHeight="1">
      <c r="A183" s="172"/>
      <c r="B183" s="165"/>
      <c r="C183" s="108"/>
      <c r="D183" s="108"/>
      <c r="E183" s="108"/>
      <c r="F183" s="128"/>
      <c r="G183" s="128"/>
      <c r="H183" s="61" t="s">
        <v>46</v>
      </c>
      <c r="I183" s="56">
        <f>K183+M183</f>
        <v>19424.82</v>
      </c>
      <c r="J183" s="56">
        <f>L183+N183</f>
        <v>19424.82</v>
      </c>
      <c r="K183" s="56">
        <v>19424.82</v>
      </c>
      <c r="L183" s="56">
        <v>19424.82</v>
      </c>
      <c r="M183" s="62">
        <v>0</v>
      </c>
      <c r="N183" s="56">
        <v>0</v>
      </c>
      <c r="O183" s="56">
        <v>0</v>
      </c>
      <c r="P183" s="56">
        <v>0</v>
      </c>
      <c r="Q183" s="56">
        <v>0</v>
      </c>
      <c r="R183" s="56">
        <v>0</v>
      </c>
      <c r="S183" s="136"/>
      <c r="T183" s="106"/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</row>
    <row r="184" spans="1:30" ht="36.75" customHeight="1">
      <c r="A184" s="172"/>
      <c r="B184" s="165"/>
      <c r="C184" s="108"/>
      <c r="D184" s="108"/>
      <c r="E184" s="108"/>
      <c r="F184" s="128"/>
      <c r="G184" s="128"/>
      <c r="H184" s="1" t="s">
        <v>51</v>
      </c>
      <c r="I184" s="7">
        <f>K184+M184</f>
        <v>951816.35</v>
      </c>
      <c r="J184" s="7">
        <f>L184+N184</f>
        <v>951816.35</v>
      </c>
      <c r="K184" s="7">
        <v>951816.35</v>
      </c>
      <c r="L184" s="7">
        <v>951816.35</v>
      </c>
      <c r="M184" s="5">
        <v>0</v>
      </c>
      <c r="N184" s="7">
        <v>0</v>
      </c>
      <c r="O184" s="56">
        <v>0</v>
      </c>
      <c r="P184" s="56">
        <v>0</v>
      </c>
      <c r="Q184" s="56">
        <v>0</v>
      </c>
      <c r="R184" s="56">
        <v>0</v>
      </c>
      <c r="S184" s="136"/>
      <c r="T184" s="106"/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</row>
    <row r="185" spans="1:30" s="19" customFormat="1" ht="72.75" customHeight="1">
      <c r="A185" s="172" t="s">
        <v>183</v>
      </c>
      <c r="B185" s="169" t="s">
        <v>186</v>
      </c>
      <c r="C185" s="107" t="s">
        <v>53</v>
      </c>
      <c r="D185" s="107" t="s">
        <v>258</v>
      </c>
      <c r="E185" s="107" t="s">
        <v>256</v>
      </c>
      <c r="F185" s="127" t="s">
        <v>261</v>
      </c>
      <c r="G185" s="127" t="s">
        <v>262</v>
      </c>
      <c r="H185" s="1" t="s">
        <v>19</v>
      </c>
      <c r="I185" s="7">
        <f t="shared" ref="I185:R185" si="169">I186+I187</f>
        <v>9974950</v>
      </c>
      <c r="J185" s="7">
        <f t="shared" si="169"/>
        <v>9974950</v>
      </c>
      <c r="K185" s="7">
        <f>K186+K187</f>
        <v>4052723</v>
      </c>
      <c r="L185" s="7">
        <f>L186+L187</f>
        <v>4052723</v>
      </c>
      <c r="M185" s="7">
        <f t="shared" si="169"/>
        <v>5922227</v>
      </c>
      <c r="N185" s="7">
        <f t="shared" si="169"/>
        <v>5922227</v>
      </c>
      <c r="O185" s="56">
        <f t="shared" si="169"/>
        <v>0</v>
      </c>
      <c r="P185" s="56">
        <f t="shared" si="169"/>
        <v>0</v>
      </c>
      <c r="Q185" s="56">
        <f t="shared" si="169"/>
        <v>0</v>
      </c>
      <c r="R185" s="56">
        <f t="shared" si="169"/>
        <v>0</v>
      </c>
      <c r="S185" s="136" t="s">
        <v>184</v>
      </c>
      <c r="T185" s="113" t="s">
        <v>92</v>
      </c>
      <c r="U185" s="113" t="s">
        <v>97</v>
      </c>
      <c r="V185" s="113" t="s">
        <v>97</v>
      </c>
      <c r="W185" s="113">
        <v>561</v>
      </c>
      <c r="X185" s="113">
        <v>1210</v>
      </c>
      <c r="Y185" s="113">
        <v>1100</v>
      </c>
      <c r="Z185" s="113">
        <v>1214</v>
      </c>
      <c r="AA185" s="113">
        <v>1454</v>
      </c>
      <c r="AB185" s="113">
        <v>1454</v>
      </c>
      <c r="AC185" s="113">
        <v>1454</v>
      </c>
      <c r="AD185" s="113">
        <v>1454</v>
      </c>
    </row>
    <row r="186" spans="1:30" s="63" customFormat="1" ht="23.25" customHeight="1">
      <c r="A186" s="172"/>
      <c r="B186" s="165"/>
      <c r="C186" s="108"/>
      <c r="D186" s="108"/>
      <c r="E186" s="108"/>
      <c r="F186" s="128"/>
      <c r="G186" s="128"/>
      <c r="H186" s="61" t="s">
        <v>46</v>
      </c>
      <c r="I186" s="56">
        <f>K186+M186</f>
        <v>199500</v>
      </c>
      <c r="J186" s="56">
        <f>L186+N186</f>
        <v>199500</v>
      </c>
      <c r="K186" s="56">
        <v>81055</v>
      </c>
      <c r="L186" s="56">
        <v>81055</v>
      </c>
      <c r="M186" s="62">
        <v>118445</v>
      </c>
      <c r="N186" s="56">
        <v>118445</v>
      </c>
      <c r="O186" s="56">
        <v>0</v>
      </c>
      <c r="P186" s="56">
        <v>0</v>
      </c>
      <c r="Q186" s="56">
        <v>0</v>
      </c>
      <c r="R186" s="56">
        <v>0</v>
      </c>
      <c r="S186" s="13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</row>
    <row r="187" spans="1:30" ht="25.5" customHeight="1">
      <c r="A187" s="172"/>
      <c r="B187" s="165"/>
      <c r="C187" s="108"/>
      <c r="D187" s="108"/>
      <c r="E187" s="108"/>
      <c r="F187" s="128"/>
      <c r="G187" s="128"/>
      <c r="H187" s="1" t="s">
        <v>51</v>
      </c>
      <c r="I187" s="7">
        <f>K187+M187</f>
        <v>9775450</v>
      </c>
      <c r="J187" s="7">
        <f>L187+N187</f>
        <v>9775450</v>
      </c>
      <c r="K187" s="7">
        <v>3971668</v>
      </c>
      <c r="L187" s="7">
        <v>3971668</v>
      </c>
      <c r="M187" s="5">
        <v>5803782</v>
      </c>
      <c r="N187" s="7">
        <v>5803782</v>
      </c>
      <c r="O187" s="56">
        <v>0</v>
      </c>
      <c r="P187" s="56">
        <v>0</v>
      </c>
      <c r="Q187" s="56">
        <v>0</v>
      </c>
      <c r="R187" s="56">
        <v>0</v>
      </c>
      <c r="S187" s="13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</row>
    <row r="188" spans="1:30" s="19" customFormat="1" ht="122.25" customHeight="1">
      <c r="A188" s="172" t="s">
        <v>185</v>
      </c>
      <c r="B188" s="169" t="s">
        <v>188</v>
      </c>
      <c r="C188" s="107" t="s">
        <v>53</v>
      </c>
      <c r="D188" s="107" t="s">
        <v>258</v>
      </c>
      <c r="E188" s="107" t="s">
        <v>256</v>
      </c>
      <c r="F188" s="127" t="s">
        <v>261</v>
      </c>
      <c r="G188" s="127" t="s">
        <v>264</v>
      </c>
      <c r="H188" s="1" t="s">
        <v>19</v>
      </c>
      <c r="I188" s="7">
        <f t="shared" ref="I188:R188" si="170">I189+I190</f>
        <v>1021340.4</v>
      </c>
      <c r="J188" s="7">
        <f t="shared" si="170"/>
        <v>1021340.4</v>
      </c>
      <c r="K188" s="7">
        <f>K189+K190</f>
        <v>1021340.4</v>
      </c>
      <c r="L188" s="7">
        <f>L189+L190</f>
        <v>1021340.4</v>
      </c>
      <c r="M188" s="7">
        <f t="shared" si="170"/>
        <v>0</v>
      </c>
      <c r="N188" s="7">
        <f t="shared" si="170"/>
        <v>0</v>
      </c>
      <c r="O188" s="56">
        <f t="shared" si="170"/>
        <v>0</v>
      </c>
      <c r="P188" s="56">
        <f t="shared" si="170"/>
        <v>0</v>
      </c>
      <c r="Q188" s="56">
        <f t="shared" si="170"/>
        <v>0</v>
      </c>
      <c r="R188" s="56">
        <f t="shared" si="170"/>
        <v>0</v>
      </c>
      <c r="S188" s="136" t="s">
        <v>189</v>
      </c>
      <c r="T188" s="113" t="s">
        <v>54</v>
      </c>
      <c r="U188" s="113">
        <f>Y188</f>
        <v>100</v>
      </c>
      <c r="V188" s="113">
        <f>Z188</f>
        <v>100</v>
      </c>
      <c r="W188" s="113">
        <v>100</v>
      </c>
      <c r="X188" s="113">
        <v>100</v>
      </c>
      <c r="Y188" s="113">
        <v>100</v>
      </c>
      <c r="Z188" s="113">
        <v>100</v>
      </c>
      <c r="AA188" s="113">
        <v>100</v>
      </c>
      <c r="AB188" s="113">
        <v>100</v>
      </c>
      <c r="AC188" s="113">
        <v>100</v>
      </c>
      <c r="AD188" s="113">
        <v>100</v>
      </c>
    </row>
    <row r="189" spans="1:30" s="63" customFormat="1" ht="34.5" customHeight="1">
      <c r="A189" s="172"/>
      <c r="B189" s="165"/>
      <c r="C189" s="108"/>
      <c r="D189" s="108"/>
      <c r="E189" s="108"/>
      <c r="F189" s="128"/>
      <c r="G189" s="128"/>
      <c r="H189" s="61" t="s">
        <v>46</v>
      </c>
      <c r="I189" s="56">
        <f>K189+M189</f>
        <v>20426.810000000001</v>
      </c>
      <c r="J189" s="56">
        <f>L189+N189</f>
        <v>20426.810000000001</v>
      </c>
      <c r="K189" s="56">
        <v>20426.810000000001</v>
      </c>
      <c r="L189" s="56">
        <v>20426.810000000001</v>
      </c>
      <c r="M189" s="62">
        <v>0</v>
      </c>
      <c r="N189" s="56">
        <v>0</v>
      </c>
      <c r="O189" s="56">
        <v>0</v>
      </c>
      <c r="P189" s="56">
        <v>0</v>
      </c>
      <c r="Q189" s="56">
        <v>0</v>
      </c>
      <c r="R189" s="56">
        <v>0</v>
      </c>
      <c r="S189" s="13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</row>
    <row r="190" spans="1:30" ht="41.25" customHeight="1">
      <c r="A190" s="172"/>
      <c r="B190" s="165"/>
      <c r="C190" s="108"/>
      <c r="D190" s="108"/>
      <c r="E190" s="108"/>
      <c r="F190" s="128"/>
      <c r="G190" s="128"/>
      <c r="H190" s="1" t="s">
        <v>51</v>
      </c>
      <c r="I190" s="7">
        <f>K190+M190</f>
        <v>1000913.59</v>
      </c>
      <c r="J190" s="7">
        <f>L190+N190</f>
        <v>1000913.59</v>
      </c>
      <c r="K190" s="7">
        <v>1000913.59</v>
      </c>
      <c r="L190" s="7">
        <v>1000913.59</v>
      </c>
      <c r="M190" s="5">
        <v>0</v>
      </c>
      <c r="N190" s="7">
        <v>0</v>
      </c>
      <c r="O190" s="56">
        <v>0</v>
      </c>
      <c r="P190" s="56">
        <v>0</v>
      </c>
      <c r="Q190" s="56">
        <v>0</v>
      </c>
      <c r="R190" s="56">
        <v>0</v>
      </c>
      <c r="S190" s="13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</row>
    <row r="191" spans="1:30" ht="41.25" customHeight="1">
      <c r="A191" s="124" t="s">
        <v>315</v>
      </c>
      <c r="B191" s="116" t="s">
        <v>316</v>
      </c>
      <c r="C191" s="107" t="s">
        <v>53</v>
      </c>
      <c r="D191" s="49" t="s">
        <v>306</v>
      </c>
      <c r="E191" s="49" t="s">
        <v>256</v>
      </c>
      <c r="F191" s="50" t="s">
        <v>317</v>
      </c>
      <c r="G191" s="50" t="s">
        <v>318</v>
      </c>
      <c r="H191" s="1" t="s">
        <v>19</v>
      </c>
      <c r="I191" s="7">
        <f>I192+I193</f>
        <v>2040816.33</v>
      </c>
      <c r="J191" s="7">
        <f t="shared" ref="J191:R191" si="171">J192+J193</f>
        <v>2040816.33</v>
      </c>
      <c r="K191" s="7">
        <f t="shared" si="171"/>
        <v>0</v>
      </c>
      <c r="L191" s="7">
        <f t="shared" si="171"/>
        <v>0</v>
      </c>
      <c r="M191" s="7">
        <f t="shared" si="171"/>
        <v>0</v>
      </c>
      <c r="N191" s="7">
        <f t="shared" si="171"/>
        <v>0</v>
      </c>
      <c r="O191" s="56">
        <f t="shared" si="171"/>
        <v>2040816.33</v>
      </c>
      <c r="P191" s="56">
        <f t="shared" si="171"/>
        <v>2040816.33</v>
      </c>
      <c r="Q191" s="56">
        <f t="shared" si="171"/>
        <v>6082030.6100000003</v>
      </c>
      <c r="R191" s="56">
        <f t="shared" si="171"/>
        <v>6082030.6100000003</v>
      </c>
      <c r="S191" s="136" t="s">
        <v>319</v>
      </c>
      <c r="T191" s="173" t="s">
        <v>223</v>
      </c>
      <c r="U191" s="113">
        <f>AA191</f>
        <v>2</v>
      </c>
      <c r="V191" s="113">
        <f>AB191</f>
        <v>2</v>
      </c>
      <c r="W191" s="113" t="s">
        <v>97</v>
      </c>
      <c r="X191" s="113" t="s">
        <v>97</v>
      </c>
      <c r="Y191" s="113" t="s">
        <v>97</v>
      </c>
      <c r="Z191" s="113" t="s">
        <v>97</v>
      </c>
      <c r="AA191" s="113">
        <v>2</v>
      </c>
      <c r="AB191" s="113">
        <v>2</v>
      </c>
      <c r="AC191" s="113">
        <v>4</v>
      </c>
      <c r="AD191" s="113">
        <v>4</v>
      </c>
    </row>
    <row r="192" spans="1:30" s="63" customFormat="1" ht="41.25" customHeight="1">
      <c r="A192" s="125"/>
      <c r="B192" s="134"/>
      <c r="C192" s="108"/>
      <c r="D192" s="64"/>
      <c r="E192" s="64"/>
      <c r="F192" s="65"/>
      <c r="G192" s="65"/>
      <c r="H192" s="61" t="s">
        <v>46</v>
      </c>
      <c r="I192" s="56">
        <f>K192+M192+O192</f>
        <v>40816.33</v>
      </c>
      <c r="J192" s="56">
        <f>L192+N192+P192</f>
        <v>40816.33</v>
      </c>
      <c r="K192" s="56">
        <v>0</v>
      </c>
      <c r="L192" s="56">
        <v>0</v>
      </c>
      <c r="M192" s="62">
        <v>0</v>
      </c>
      <c r="N192" s="56">
        <v>0</v>
      </c>
      <c r="O192" s="56">
        <v>40816.33</v>
      </c>
      <c r="P192" s="56">
        <v>40816.33</v>
      </c>
      <c r="Q192" s="56">
        <v>121640.61</v>
      </c>
      <c r="R192" s="56">
        <v>121640.61</v>
      </c>
      <c r="S192" s="136"/>
      <c r="T192" s="173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</row>
    <row r="193" spans="1:30" ht="41.25" customHeight="1">
      <c r="A193" s="126"/>
      <c r="B193" s="135"/>
      <c r="C193" s="108"/>
      <c r="D193" s="51"/>
      <c r="E193" s="51"/>
      <c r="F193" s="54"/>
      <c r="G193" s="54"/>
      <c r="H193" s="1" t="s">
        <v>51</v>
      </c>
      <c r="I193" s="7">
        <f>K193+M193+O193</f>
        <v>2000000</v>
      </c>
      <c r="J193" s="7">
        <f>L193+N193+P193</f>
        <v>2000000</v>
      </c>
      <c r="K193" s="7">
        <v>0</v>
      </c>
      <c r="L193" s="7">
        <v>0</v>
      </c>
      <c r="M193" s="5">
        <v>0</v>
      </c>
      <c r="N193" s="7">
        <v>0</v>
      </c>
      <c r="O193" s="56">
        <v>2000000</v>
      </c>
      <c r="P193" s="56">
        <v>2000000</v>
      </c>
      <c r="Q193" s="56">
        <v>5960390</v>
      </c>
      <c r="R193" s="56">
        <v>5960390</v>
      </c>
      <c r="S193" s="136"/>
      <c r="T193" s="173"/>
      <c r="U193" s="114"/>
      <c r="V193" s="114"/>
      <c r="W193" s="114"/>
      <c r="X193" s="114"/>
      <c r="Y193" s="114"/>
      <c r="Z193" s="114"/>
      <c r="AA193" s="114"/>
      <c r="AB193" s="114"/>
      <c r="AC193" s="114"/>
      <c r="AD193" s="114"/>
    </row>
    <row r="194" spans="1:30" s="19" customFormat="1" ht="42.75" customHeight="1">
      <c r="A194" s="162" t="s">
        <v>190</v>
      </c>
      <c r="B194" s="136" t="s">
        <v>192</v>
      </c>
      <c r="C194" s="171" t="s">
        <v>20</v>
      </c>
      <c r="D194" s="107">
        <v>20</v>
      </c>
      <c r="E194" s="107">
        <v>3</v>
      </c>
      <c r="F194" s="107" t="s">
        <v>265</v>
      </c>
      <c r="G194" s="127" t="s">
        <v>229</v>
      </c>
      <c r="H194" s="1" t="s">
        <v>19</v>
      </c>
      <c r="I194" s="7">
        <f>K194</f>
        <v>1873332.22</v>
      </c>
      <c r="J194" s="7">
        <f>L194</f>
        <v>1873332.22</v>
      </c>
      <c r="K194" s="7">
        <f t="shared" ref="K194:R194" si="172">K195+K196</f>
        <v>1873332.22</v>
      </c>
      <c r="L194" s="7">
        <f t="shared" si="172"/>
        <v>1873332.22</v>
      </c>
      <c r="M194" s="7">
        <f t="shared" si="172"/>
        <v>0</v>
      </c>
      <c r="N194" s="7">
        <f t="shared" si="172"/>
        <v>0</v>
      </c>
      <c r="O194" s="56">
        <f t="shared" si="172"/>
        <v>0</v>
      </c>
      <c r="P194" s="56">
        <f>P195+P196</f>
        <v>0</v>
      </c>
      <c r="Q194" s="56">
        <f t="shared" si="172"/>
        <v>0</v>
      </c>
      <c r="R194" s="56">
        <f t="shared" si="172"/>
        <v>0</v>
      </c>
      <c r="S194" s="113" t="s">
        <v>20</v>
      </c>
      <c r="T194" s="113" t="s">
        <v>20</v>
      </c>
      <c r="U194" s="113" t="s">
        <v>20</v>
      </c>
      <c r="V194" s="113" t="s">
        <v>20</v>
      </c>
      <c r="W194" s="113" t="s">
        <v>20</v>
      </c>
      <c r="X194" s="113" t="s">
        <v>20</v>
      </c>
      <c r="Y194" s="113" t="s">
        <v>20</v>
      </c>
      <c r="Z194" s="113" t="s">
        <v>20</v>
      </c>
      <c r="AA194" s="113" t="s">
        <v>20</v>
      </c>
      <c r="AB194" s="113" t="s">
        <v>20</v>
      </c>
      <c r="AC194" s="113" t="s">
        <v>20</v>
      </c>
      <c r="AD194" s="113" t="s">
        <v>20</v>
      </c>
    </row>
    <row r="195" spans="1:30" s="19" customFormat="1" ht="18.75" customHeight="1">
      <c r="A195" s="163"/>
      <c r="B195" s="136"/>
      <c r="C195" s="170"/>
      <c r="D195" s="108"/>
      <c r="E195" s="108"/>
      <c r="F195" s="108"/>
      <c r="G195" s="128"/>
      <c r="H195" s="1" t="s">
        <v>46</v>
      </c>
      <c r="I195" s="7">
        <f>K195+M195</f>
        <v>37466.639999999999</v>
      </c>
      <c r="J195" s="7">
        <f>L195+N195</f>
        <v>37466.639999999999</v>
      </c>
      <c r="K195" s="7">
        <f t="shared" ref="K195:M196" si="173">K198</f>
        <v>37466.639999999999</v>
      </c>
      <c r="L195" s="7">
        <f t="shared" si="173"/>
        <v>37466.639999999999</v>
      </c>
      <c r="M195" s="7">
        <f t="shared" si="173"/>
        <v>0</v>
      </c>
      <c r="N195" s="7">
        <v>0</v>
      </c>
      <c r="O195" s="56">
        <v>0</v>
      </c>
      <c r="P195" s="56">
        <v>0</v>
      </c>
      <c r="Q195" s="56">
        <f>Q198</f>
        <v>0</v>
      </c>
      <c r="R195" s="56">
        <f>R198</f>
        <v>0</v>
      </c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</row>
    <row r="196" spans="1:30" s="19" customFormat="1" ht="21" customHeight="1">
      <c r="A196" s="163"/>
      <c r="B196" s="116"/>
      <c r="C196" s="170"/>
      <c r="D196" s="108"/>
      <c r="E196" s="108"/>
      <c r="F196" s="108"/>
      <c r="G196" s="128"/>
      <c r="H196" s="3" t="s">
        <v>51</v>
      </c>
      <c r="I196" s="20">
        <f>K196+M196</f>
        <v>1835865.58</v>
      </c>
      <c r="J196" s="20">
        <f>L196+N196</f>
        <v>1835865.58</v>
      </c>
      <c r="K196" s="20">
        <f t="shared" si="173"/>
        <v>1835865.58</v>
      </c>
      <c r="L196" s="20">
        <f t="shared" si="173"/>
        <v>1835865.58</v>
      </c>
      <c r="M196" s="20">
        <f t="shared" si="173"/>
        <v>0</v>
      </c>
      <c r="N196" s="20">
        <v>0</v>
      </c>
      <c r="O196" s="56">
        <v>0</v>
      </c>
      <c r="P196" s="56">
        <v>0</v>
      </c>
      <c r="Q196" s="56">
        <v>0</v>
      </c>
      <c r="R196" s="56">
        <v>0</v>
      </c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</row>
    <row r="197" spans="1:30" s="19" customFormat="1" ht="34.5" customHeight="1">
      <c r="A197" s="138" t="s">
        <v>193</v>
      </c>
      <c r="B197" s="136" t="s">
        <v>194</v>
      </c>
      <c r="C197" s="141" t="s">
        <v>53</v>
      </c>
      <c r="D197" s="141">
        <v>20</v>
      </c>
      <c r="E197" s="141">
        <v>3</v>
      </c>
      <c r="F197" s="141" t="s">
        <v>265</v>
      </c>
      <c r="G197" s="127" t="s">
        <v>266</v>
      </c>
      <c r="H197" s="1" t="s">
        <v>19</v>
      </c>
      <c r="I197" s="7">
        <f t="shared" ref="I197:N197" si="174">I198+I199</f>
        <v>1873332.22</v>
      </c>
      <c r="J197" s="7">
        <f t="shared" si="174"/>
        <v>1873332.22</v>
      </c>
      <c r="K197" s="7">
        <f>K198+K199</f>
        <v>1873332.22</v>
      </c>
      <c r="L197" s="7">
        <f>L198+L199</f>
        <v>1873332.22</v>
      </c>
      <c r="M197" s="7">
        <f t="shared" si="174"/>
        <v>0</v>
      </c>
      <c r="N197" s="7">
        <f t="shared" si="174"/>
        <v>0</v>
      </c>
      <c r="O197" s="56">
        <f>O198+O199</f>
        <v>0</v>
      </c>
      <c r="P197" s="56">
        <f>P198+P199</f>
        <v>0</v>
      </c>
      <c r="Q197" s="56"/>
      <c r="R197" s="56"/>
      <c r="S197" s="136" t="s">
        <v>195</v>
      </c>
      <c r="T197" s="115" t="s">
        <v>92</v>
      </c>
      <c r="U197" s="115" t="s">
        <v>97</v>
      </c>
      <c r="V197" s="115" t="s">
        <v>97</v>
      </c>
      <c r="W197" s="115">
        <v>39</v>
      </c>
      <c r="X197" s="115">
        <v>41</v>
      </c>
      <c r="Y197" s="115">
        <v>40</v>
      </c>
      <c r="Z197" s="115">
        <v>45</v>
      </c>
      <c r="AA197" s="115">
        <v>42</v>
      </c>
      <c r="AB197" s="115">
        <v>42</v>
      </c>
      <c r="AC197" s="115">
        <v>43</v>
      </c>
      <c r="AD197" s="115">
        <v>44</v>
      </c>
    </row>
    <row r="198" spans="1:30" ht="18" customHeight="1">
      <c r="A198" s="138"/>
      <c r="B198" s="136"/>
      <c r="C198" s="141"/>
      <c r="D198" s="141"/>
      <c r="E198" s="141"/>
      <c r="F198" s="141"/>
      <c r="G198" s="128"/>
      <c r="H198" s="1" t="s">
        <v>46</v>
      </c>
      <c r="I198" s="7">
        <f>K198+M198</f>
        <v>37466.639999999999</v>
      </c>
      <c r="J198" s="7">
        <f>L198+N198</f>
        <v>37466.639999999999</v>
      </c>
      <c r="K198" s="7">
        <v>37466.639999999999</v>
      </c>
      <c r="L198" s="7">
        <v>37466.639999999999</v>
      </c>
      <c r="M198" s="2">
        <v>0</v>
      </c>
      <c r="N198" s="7">
        <v>0</v>
      </c>
      <c r="O198" s="56">
        <v>0</v>
      </c>
      <c r="P198" s="56">
        <v>0</v>
      </c>
      <c r="Q198" s="56">
        <v>0</v>
      </c>
      <c r="R198" s="56">
        <v>0</v>
      </c>
      <c r="S198" s="136"/>
      <c r="T198" s="115"/>
      <c r="U198" s="115"/>
      <c r="V198" s="115"/>
      <c r="W198" s="115"/>
      <c r="X198" s="115"/>
      <c r="Y198" s="115"/>
      <c r="Z198" s="115"/>
      <c r="AA198" s="115"/>
      <c r="AB198" s="115"/>
      <c r="AC198" s="115"/>
      <c r="AD198" s="115"/>
    </row>
    <row r="199" spans="1:30" ht="15.75" customHeight="1">
      <c r="A199" s="138"/>
      <c r="B199" s="136"/>
      <c r="C199" s="141"/>
      <c r="D199" s="141"/>
      <c r="E199" s="141"/>
      <c r="F199" s="141"/>
      <c r="G199" s="128"/>
      <c r="H199" s="1" t="s">
        <v>51</v>
      </c>
      <c r="I199" s="7">
        <f>K199+M199</f>
        <v>1835865.58</v>
      </c>
      <c r="J199" s="7">
        <f>L199+N199</f>
        <v>1835865.58</v>
      </c>
      <c r="K199" s="7">
        <v>1835865.58</v>
      </c>
      <c r="L199" s="7">
        <v>1835865.58</v>
      </c>
      <c r="M199" s="2">
        <v>0</v>
      </c>
      <c r="N199" s="7">
        <v>0</v>
      </c>
      <c r="O199" s="56">
        <v>0</v>
      </c>
      <c r="P199" s="56">
        <v>0</v>
      </c>
      <c r="Q199" s="56">
        <v>0</v>
      </c>
      <c r="R199" s="56">
        <v>0</v>
      </c>
      <c r="S199" s="136"/>
      <c r="T199" s="115"/>
      <c r="U199" s="115"/>
      <c r="V199" s="115"/>
      <c r="W199" s="115"/>
      <c r="X199" s="115"/>
      <c r="Y199" s="115"/>
      <c r="Z199" s="115"/>
      <c r="AA199" s="115"/>
      <c r="AB199" s="115"/>
      <c r="AC199" s="115"/>
      <c r="AD199" s="115"/>
    </row>
    <row r="200" spans="1:30" ht="27.75" customHeight="1">
      <c r="A200" s="168" t="s">
        <v>196</v>
      </c>
      <c r="B200" s="141" t="s">
        <v>197</v>
      </c>
      <c r="C200" s="141"/>
      <c r="D200" s="141"/>
      <c r="E200" s="141"/>
      <c r="F200" s="141"/>
      <c r="G200" s="141"/>
      <c r="H200" s="1" t="s">
        <v>19</v>
      </c>
      <c r="I200" s="7">
        <f t="shared" ref="I200:O200" si="175">I201+I202</f>
        <v>6879962.3200000003</v>
      </c>
      <c r="J200" s="7">
        <f t="shared" si="175"/>
        <v>6879962.3200000003</v>
      </c>
      <c r="K200" s="7">
        <f>K201+K202</f>
        <v>3061224.57</v>
      </c>
      <c r="L200" s="7">
        <f>L201+L202</f>
        <v>3061224.57</v>
      </c>
      <c r="M200" s="7">
        <f t="shared" si="175"/>
        <v>510204.08</v>
      </c>
      <c r="N200" s="7">
        <f t="shared" si="175"/>
        <v>510204.08</v>
      </c>
      <c r="O200" s="56">
        <f t="shared" si="175"/>
        <v>3308533.67</v>
      </c>
      <c r="P200" s="56">
        <f>P201+P202</f>
        <v>3308533.67</v>
      </c>
      <c r="Q200" s="56">
        <f t="shared" ref="Q200:R200" si="176">Q201+Q202</f>
        <v>4081632.65</v>
      </c>
      <c r="R200" s="56">
        <f t="shared" si="176"/>
        <v>4081632.65</v>
      </c>
      <c r="S200" s="113" t="s">
        <v>20</v>
      </c>
      <c r="T200" s="113" t="s">
        <v>20</v>
      </c>
      <c r="U200" s="113" t="s">
        <v>20</v>
      </c>
      <c r="V200" s="113" t="s">
        <v>20</v>
      </c>
      <c r="W200" s="113" t="s">
        <v>20</v>
      </c>
      <c r="X200" s="113" t="s">
        <v>20</v>
      </c>
      <c r="Y200" s="113" t="s">
        <v>20</v>
      </c>
      <c r="Z200" s="113" t="s">
        <v>20</v>
      </c>
      <c r="AA200" s="113" t="s">
        <v>20</v>
      </c>
      <c r="AB200" s="113" t="s">
        <v>20</v>
      </c>
      <c r="AC200" s="113" t="s">
        <v>20</v>
      </c>
      <c r="AD200" s="113" t="s">
        <v>20</v>
      </c>
    </row>
    <row r="201" spans="1:30" ht="18" customHeight="1">
      <c r="A201" s="125"/>
      <c r="B201" s="141"/>
      <c r="C201" s="141"/>
      <c r="D201" s="141"/>
      <c r="E201" s="141"/>
      <c r="F201" s="141"/>
      <c r="G201" s="141"/>
      <c r="H201" s="1" t="s">
        <v>46</v>
      </c>
      <c r="I201" s="7">
        <f>K201+M201+O201</f>
        <v>137599.32</v>
      </c>
      <c r="J201" s="7">
        <f>L201+N201+P201</f>
        <v>137599.32</v>
      </c>
      <c r="K201" s="7">
        <f t="shared" ref="K201:N202" si="177">K204</f>
        <v>61224.57</v>
      </c>
      <c r="L201" s="7">
        <f t="shared" si="177"/>
        <v>61224.57</v>
      </c>
      <c r="M201" s="7">
        <f t="shared" si="177"/>
        <v>10204.08</v>
      </c>
      <c r="N201" s="7">
        <f t="shared" si="177"/>
        <v>10204.08</v>
      </c>
      <c r="O201" s="56">
        <f>O204</f>
        <v>66170.67</v>
      </c>
      <c r="P201" s="56">
        <f>P204</f>
        <v>66170.67</v>
      </c>
      <c r="Q201" s="56">
        <f t="shared" ref="Q201:R201" si="178">Q204</f>
        <v>81632.649999999994</v>
      </c>
      <c r="R201" s="56">
        <f t="shared" si="178"/>
        <v>81632.649999999994</v>
      </c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</row>
    <row r="202" spans="1:30" ht="21.75" customHeight="1">
      <c r="A202" s="126"/>
      <c r="B202" s="141"/>
      <c r="C202" s="141"/>
      <c r="D202" s="141"/>
      <c r="E202" s="141"/>
      <c r="F202" s="141"/>
      <c r="G202" s="141"/>
      <c r="H202" s="1" t="s">
        <v>51</v>
      </c>
      <c r="I202" s="7">
        <f>K202+M202+O202</f>
        <v>6742363</v>
      </c>
      <c r="J202" s="7">
        <f>L202+N202+P202</f>
        <v>6742363</v>
      </c>
      <c r="K202" s="7">
        <f t="shared" si="177"/>
        <v>3000000</v>
      </c>
      <c r="L202" s="7">
        <f t="shared" si="177"/>
        <v>3000000</v>
      </c>
      <c r="M202" s="7">
        <f t="shared" si="177"/>
        <v>500000</v>
      </c>
      <c r="N202" s="7">
        <f t="shared" si="177"/>
        <v>500000</v>
      </c>
      <c r="O202" s="56">
        <f>O205</f>
        <v>3242363</v>
      </c>
      <c r="P202" s="56">
        <f>P205</f>
        <v>3242363</v>
      </c>
      <c r="Q202" s="56">
        <f t="shared" ref="Q202:R202" si="179">Q205</f>
        <v>4000000</v>
      </c>
      <c r="R202" s="56">
        <f t="shared" si="179"/>
        <v>4000000</v>
      </c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</row>
    <row r="203" spans="1:30" ht="41.25" customHeight="1">
      <c r="A203" s="124" t="s">
        <v>198</v>
      </c>
      <c r="B203" s="136" t="s">
        <v>199</v>
      </c>
      <c r="C203" s="141" t="s">
        <v>41</v>
      </c>
      <c r="D203" s="107">
        <v>20</v>
      </c>
      <c r="E203" s="107">
        <v>3</v>
      </c>
      <c r="F203" s="127" t="s">
        <v>241</v>
      </c>
      <c r="G203" s="127" t="s">
        <v>229</v>
      </c>
      <c r="H203" s="1" t="s">
        <v>19</v>
      </c>
      <c r="I203" s="7">
        <f t="shared" ref="I203:P203" si="180">I204+I205</f>
        <v>3571428.65</v>
      </c>
      <c r="J203" s="7">
        <f t="shared" si="180"/>
        <v>3571428.65</v>
      </c>
      <c r="K203" s="7">
        <f>K204+K205</f>
        <v>3061224.57</v>
      </c>
      <c r="L203" s="7">
        <f>L204+L205</f>
        <v>3061224.57</v>
      </c>
      <c r="M203" s="7">
        <f t="shared" si="180"/>
        <v>510204.08</v>
      </c>
      <c r="N203" s="7">
        <f t="shared" si="180"/>
        <v>510204.08</v>
      </c>
      <c r="O203" s="56">
        <f t="shared" si="180"/>
        <v>3308533.67</v>
      </c>
      <c r="P203" s="56">
        <f t="shared" si="180"/>
        <v>3308533.67</v>
      </c>
      <c r="Q203" s="56">
        <f t="shared" ref="Q203:R203" si="181">Q204+Q205</f>
        <v>4081632.65</v>
      </c>
      <c r="R203" s="56">
        <f t="shared" si="181"/>
        <v>4081632.65</v>
      </c>
      <c r="S203" s="113" t="s">
        <v>20</v>
      </c>
      <c r="T203" s="115" t="s">
        <v>20</v>
      </c>
      <c r="U203" s="115" t="s">
        <v>20</v>
      </c>
      <c r="V203" s="115" t="s">
        <v>20</v>
      </c>
      <c r="W203" s="115" t="s">
        <v>20</v>
      </c>
      <c r="X203" s="115" t="s">
        <v>20</v>
      </c>
      <c r="Y203" s="115" t="s">
        <v>20</v>
      </c>
      <c r="Z203" s="115" t="s">
        <v>20</v>
      </c>
      <c r="AA203" s="115" t="s">
        <v>20</v>
      </c>
      <c r="AB203" s="115" t="s">
        <v>20</v>
      </c>
      <c r="AC203" s="115" t="s">
        <v>20</v>
      </c>
      <c r="AD203" s="115" t="s">
        <v>20</v>
      </c>
    </row>
    <row r="204" spans="1:30" ht="41.25" customHeight="1">
      <c r="A204" s="125"/>
      <c r="B204" s="136"/>
      <c r="C204" s="141"/>
      <c r="D204" s="108"/>
      <c r="E204" s="108"/>
      <c r="F204" s="128"/>
      <c r="G204" s="128"/>
      <c r="H204" s="1" t="s">
        <v>46</v>
      </c>
      <c r="I204" s="7">
        <f>K204+M204</f>
        <v>71428.649999999994</v>
      </c>
      <c r="J204" s="7">
        <f>L204+N204</f>
        <v>71428.649999999994</v>
      </c>
      <c r="K204" s="7">
        <f>K207+K210</f>
        <v>61224.57</v>
      </c>
      <c r="L204" s="7">
        <f>L207+L210</f>
        <v>61224.57</v>
      </c>
      <c r="M204" s="7">
        <f t="shared" ref="M204:P205" si="182">M207+M210</f>
        <v>10204.08</v>
      </c>
      <c r="N204" s="7">
        <f t="shared" si="182"/>
        <v>10204.08</v>
      </c>
      <c r="O204" s="56">
        <f t="shared" si="182"/>
        <v>66170.67</v>
      </c>
      <c r="P204" s="56">
        <f t="shared" si="182"/>
        <v>66170.67</v>
      </c>
      <c r="Q204" s="56">
        <f t="shared" ref="Q204:R204" si="183">Q207+Q210</f>
        <v>81632.649999999994</v>
      </c>
      <c r="R204" s="56">
        <f t="shared" si="183"/>
        <v>81632.649999999994</v>
      </c>
      <c r="S204" s="106"/>
      <c r="T204" s="115"/>
      <c r="U204" s="115"/>
      <c r="V204" s="115"/>
      <c r="W204" s="115"/>
      <c r="X204" s="115"/>
      <c r="Y204" s="115"/>
      <c r="Z204" s="115"/>
      <c r="AA204" s="115"/>
      <c r="AB204" s="115"/>
      <c r="AC204" s="115"/>
      <c r="AD204" s="115"/>
    </row>
    <row r="205" spans="1:30" ht="41.25" customHeight="1">
      <c r="A205" s="126"/>
      <c r="B205" s="136"/>
      <c r="C205" s="141"/>
      <c r="D205" s="108"/>
      <c r="E205" s="108"/>
      <c r="F205" s="128"/>
      <c r="G205" s="128"/>
      <c r="H205" s="1" t="s">
        <v>51</v>
      </c>
      <c r="I205" s="7">
        <f>K205+M205</f>
        <v>3500000</v>
      </c>
      <c r="J205" s="7">
        <f>L205+N205</f>
        <v>3500000</v>
      </c>
      <c r="K205" s="7">
        <f>K208+K211</f>
        <v>3000000</v>
      </c>
      <c r="L205" s="7">
        <f>L208+L211</f>
        <v>3000000</v>
      </c>
      <c r="M205" s="7">
        <f>M208+M211</f>
        <v>500000</v>
      </c>
      <c r="N205" s="7">
        <f>N208+N211</f>
        <v>500000</v>
      </c>
      <c r="O205" s="56">
        <f t="shared" si="182"/>
        <v>3242363</v>
      </c>
      <c r="P205" s="56">
        <f>P208+P211</f>
        <v>3242363</v>
      </c>
      <c r="Q205" s="56">
        <f t="shared" ref="Q205:R205" si="184">Q208+Q211</f>
        <v>4000000</v>
      </c>
      <c r="R205" s="56">
        <f t="shared" si="184"/>
        <v>4000000</v>
      </c>
      <c r="S205" s="106"/>
      <c r="T205" s="115"/>
      <c r="U205" s="115"/>
      <c r="V205" s="115"/>
      <c r="W205" s="115"/>
      <c r="X205" s="115"/>
      <c r="Y205" s="115"/>
      <c r="Z205" s="115"/>
      <c r="AA205" s="115"/>
      <c r="AB205" s="115"/>
      <c r="AC205" s="115"/>
      <c r="AD205" s="115"/>
    </row>
    <row r="206" spans="1:30" ht="41.25" customHeight="1">
      <c r="A206" s="162" t="s">
        <v>200</v>
      </c>
      <c r="B206" s="164" t="s">
        <v>201</v>
      </c>
      <c r="C206" s="166" t="s">
        <v>53</v>
      </c>
      <c r="D206" s="107" t="s">
        <v>258</v>
      </c>
      <c r="E206" s="107" t="s">
        <v>256</v>
      </c>
      <c r="F206" s="127" t="s">
        <v>259</v>
      </c>
      <c r="G206" s="127" t="s">
        <v>257</v>
      </c>
      <c r="H206" s="1" t="s">
        <v>19</v>
      </c>
      <c r="I206" s="7">
        <f t="shared" ref="I206:P206" si="185">I207+I208</f>
        <v>5635064.3600000003</v>
      </c>
      <c r="J206" s="7">
        <f t="shared" si="185"/>
        <v>5635064.3600000003</v>
      </c>
      <c r="K206" s="7">
        <f>K207+K208</f>
        <v>3061224.57</v>
      </c>
      <c r="L206" s="7">
        <f>L207+L208</f>
        <v>3061224.57</v>
      </c>
      <c r="M206" s="7">
        <f t="shared" si="185"/>
        <v>510204.08</v>
      </c>
      <c r="N206" s="7">
        <f t="shared" si="185"/>
        <v>510204.08</v>
      </c>
      <c r="O206" s="56">
        <f t="shared" si="185"/>
        <v>2063635.71</v>
      </c>
      <c r="P206" s="56">
        <f t="shared" si="185"/>
        <v>2063635.71</v>
      </c>
      <c r="Q206" s="56">
        <f t="shared" ref="Q206:R206" si="186">Q207+Q208</f>
        <v>4081632.65</v>
      </c>
      <c r="R206" s="56">
        <f t="shared" si="186"/>
        <v>4081632.65</v>
      </c>
      <c r="S206" s="1" t="s">
        <v>225</v>
      </c>
      <c r="T206" s="11" t="s">
        <v>55</v>
      </c>
      <c r="U206" s="11" t="s">
        <v>97</v>
      </c>
      <c r="V206" s="11" t="s">
        <v>97</v>
      </c>
      <c r="W206" s="11">
        <v>1</v>
      </c>
      <c r="X206" s="11">
        <v>0</v>
      </c>
      <c r="Y206" s="11">
        <v>1</v>
      </c>
      <c r="Z206" s="11">
        <v>1</v>
      </c>
      <c r="AA206" s="11">
        <v>1</v>
      </c>
      <c r="AB206" s="11">
        <v>1</v>
      </c>
      <c r="AC206" s="96">
        <v>1</v>
      </c>
      <c r="AD206" s="96">
        <v>1</v>
      </c>
    </row>
    <row r="207" spans="1:30" ht="41.25" customHeight="1">
      <c r="A207" s="163"/>
      <c r="B207" s="165"/>
      <c r="C207" s="167"/>
      <c r="D207" s="108"/>
      <c r="E207" s="108"/>
      <c r="F207" s="128"/>
      <c r="G207" s="128"/>
      <c r="H207" s="1" t="s">
        <v>46</v>
      </c>
      <c r="I207" s="7">
        <f>K207+M207+O207</f>
        <v>112701.35999999999</v>
      </c>
      <c r="J207" s="7">
        <f>L207+N207+P207</f>
        <v>112701.35999999999</v>
      </c>
      <c r="K207" s="7">
        <v>61224.57</v>
      </c>
      <c r="L207" s="7">
        <v>61224.57</v>
      </c>
      <c r="M207" s="5">
        <v>10204.08</v>
      </c>
      <c r="N207" s="7">
        <v>10204.08</v>
      </c>
      <c r="O207" s="56">
        <v>41272.71</v>
      </c>
      <c r="P207" s="56">
        <v>41272.71</v>
      </c>
      <c r="Q207" s="56">
        <v>81632.649999999994</v>
      </c>
      <c r="R207" s="56">
        <v>81632.649999999994</v>
      </c>
      <c r="S207" s="107" t="s">
        <v>325</v>
      </c>
      <c r="T207" s="113" t="s">
        <v>54</v>
      </c>
      <c r="U207" s="113"/>
      <c r="V207" s="113"/>
      <c r="W207" s="113"/>
      <c r="X207" s="113"/>
      <c r="Y207" s="113"/>
      <c r="Z207" s="113"/>
      <c r="AA207" s="113">
        <v>100</v>
      </c>
      <c r="AB207" s="113">
        <v>100</v>
      </c>
      <c r="AC207" s="113">
        <v>100</v>
      </c>
      <c r="AD207" s="113">
        <v>100</v>
      </c>
    </row>
    <row r="208" spans="1:30" ht="41.25" customHeight="1">
      <c r="A208" s="163"/>
      <c r="B208" s="165"/>
      <c r="C208" s="167"/>
      <c r="D208" s="109"/>
      <c r="E208" s="109"/>
      <c r="F208" s="129"/>
      <c r="G208" s="129"/>
      <c r="H208" s="1" t="s">
        <v>51</v>
      </c>
      <c r="I208" s="7">
        <f>K208+M208+O208</f>
        <v>5522363</v>
      </c>
      <c r="J208" s="7">
        <f>L208+N208+P208</f>
        <v>5522363</v>
      </c>
      <c r="K208" s="7">
        <v>3000000</v>
      </c>
      <c r="L208" s="7">
        <v>3000000</v>
      </c>
      <c r="M208" s="5">
        <v>500000</v>
      </c>
      <c r="N208" s="7">
        <v>500000</v>
      </c>
      <c r="O208" s="56">
        <v>2022363</v>
      </c>
      <c r="P208" s="56">
        <v>2022363</v>
      </c>
      <c r="Q208" s="56">
        <v>4000000</v>
      </c>
      <c r="R208" s="56">
        <v>4000000</v>
      </c>
      <c r="S208" s="109"/>
      <c r="T208" s="224"/>
      <c r="U208" s="224"/>
      <c r="V208" s="224"/>
      <c r="W208" s="224"/>
      <c r="X208" s="224"/>
      <c r="Y208" s="224"/>
      <c r="Z208" s="224"/>
      <c r="AA208" s="224"/>
      <c r="AB208" s="224"/>
      <c r="AC208" s="224"/>
      <c r="AD208" s="224"/>
    </row>
    <row r="209" spans="1:30" ht="41.25" customHeight="1">
      <c r="A209" s="138" t="s">
        <v>305</v>
      </c>
      <c r="B209" s="136" t="s">
        <v>304</v>
      </c>
      <c r="C209" s="139" t="s">
        <v>53</v>
      </c>
      <c r="D209" s="47" t="s">
        <v>306</v>
      </c>
      <c r="E209" s="47" t="s">
        <v>256</v>
      </c>
      <c r="F209" s="46" t="s">
        <v>307</v>
      </c>
      <c r="G209" s="46" t="s">
        <v>308</v>
      </c>
      <c r="H209" s="1" t="s">
        <v>19</v>
      </c>
      <c r="I209" s="7">
        <f>I210+I211</f>
        <v>1244897.96</v>
      </c>
      <c r="J209" s="7">
        <f t="shared" ref="J209:R209" si="187">J210+J211</f>
        <v>1244897.96</v>
      </c>
      <c r="K209" s="7">
        <f t="shared" si="187"/>
        <v>0</v>
      </c>
      <c r="L209" s="7">
        <f t="shared" si="187"/>
        <v>0</v>
      </c>
      <c r="M209" s="7">
        <f t="shared" si="187"/>
        <v>0</v>
      </c>
      <c r="N209" s="7">
        <f t="shared" si="187"/>
        <v>0</v>
      </c>
      <c r="O209" s="56">
        <f t="shared" si="187"/>
        <v>1244897.96</v>
      </c>
      <c r="P209" s="56">
        <f t="shared" si="187"/>
        <v>1244897.96</v>
      </c>
      <c r="Q209" s="56">
        <f t="shared" si="187"/>
        <v>0</v>
      </c>
      <c r="R209" s="56">
        <f t="shared" si="187"/>
        <v>0</v>
      </c>
      <c r="S209" s="134" t="s">
        <v>309</v>
      </c>
      <c r="T209" s="113" t="s">
        <v>54</v>
      </c>
      <c r="U209" s="113"/>
      <c r="V209" s="113"/>
      <c r="W209" s="113"/>
      <c r="X209" s="113"/>
      <c r="Y209" s="113"/>
      <c r="Z209" s="113"/>
      <c r="AA209" s="113">
        <v>100</v>
      </c>
      <c r="AB209" s="113">
        <v>100</v>
      </c>
      <c r="AC209" s="113">
        <v>100</v>
      </c>
      <c r="AD209" s="113">
        <v>100</v>
      </c>
    </row>
    <row r="210" spans="1:30" ht="41.25" customHeight="1">
      <c r="A210" s="138"/>
      <c r="B210" s="136"/>
      <c r="C210" s="140"/>
      <c r="D210" s="47"/>
      <c r="E210" s="47"/>
      <c r="F210" s="46"/>
      <c r="G210" s="46"/>
      <c r="H210" s="1" t="s">
        <v>46</v>
      </c>
      <c r="I210" s="7">
        <f>K210+M210+O210</f>
        <v>24897.96</v>
      </c>
      <c r="J210" s="7">
        <f>L210+N210+P210</f>
        <v>24897.96</v>
      </c>
      <c r="K210" s="7">
        <v>0</v>
      </c>
      <c r="L210" s="7">
        <v>0</v>
      </c>
      <c r="M210" s="5">
        <v>0</v>
      </c>
      <c r="N210" s="7">
        <v>0</v>
      </c>
      <c r="O210" s="56">
        <v>24897.96</v>
      </c>
      <c r="P210" s="56">
        <v>24897.96</v>
      </c>
      <c r="Q210" s="56">
        <v>0</v>
      </c>
      <c r="R210" s="56">
        <v>0</v>
      </c>
      <c r="S210" s="134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</row>
    <row r="211" spans="1:30" ht="41.25" customHeight="1">
      <c r="A211" s="138"/>
      <c r="B211" s="136"/>
      <c r="C211" s="140"/>
      <c r="D211" s="47"/>
      <c r="E211" s="47"/>
      <c r="F211" s="46"/>
      <c r="G211" s="46"/>
      <c r="H211" s="1" t="s">
        <v>51</v>
      </c>
      <c r="I211" s="7">
        <f>K211+M211+O211</f>
        <v>1220000</v>
      </c>
      <c r="J211" s="7">
        <f>L211+N211+P211</f>
        <v>1220000</v>
      </c>
      <c r="K211" s="7">
        <v>0</v>
      </c>
      <c r="L211" s="7">
        <v>0</v>
      </c>
      <c r="M211" s="5">
        <v>0</v>
      </c>
      <c r="N211" s="7">
        <v>0</v>
      </c>
      <c r="O211" s="56">
        <v>1220000</v>
      </c>
      <c r="P211" s="56">
        <v>1220000</v>
      </c>
      <c r="Q211" s="56">
        <v>0</v>
      </c>
      <c r="R211" s="56">
        <v>0</v>
      </c>
      <c r="S211" s="135"/>
      <c r="T211" s="114"/>
      <c r="U211" s="114"/>
      <c r="V211" s="114"/>
      <c r="W211" s="114"/>
      <c r="X211" s="114"/>
      <c r="Y211" s="114"/>
      <c r="Z211" s="114"/>
      <c r="AA211" s="114"/>
      <c r="AB211" s="114"/>
      <c r="AC211" s="114"/>
      <c r="AD211" s="114"/>
    </row>
    <row r="212" spans="1:30" ht="28.5" customHeight="1">
      <c r="A212" s="141" t="s">
        <v>203</v>
      </c>
      <c r="B212" s="141"/>
      <c r="C212" s="171"/>
      <c r="D212" s="107"/>
      <c r="E212" s="107"/>
      <c r="F212" s="107"/>
      <c r="G212" s="107"/>
      <c r="H212" s="1" t="s">
        <v>19</v>
      </c>
      <c r="I212" s="7">
        <f t="shared" ref="I212:P212" si="188">I213+I214</f>
        <v>27851335.720000003</v>
      </c>
      <c r="J212" s="7">
        <f t="shared" si="188"/>
        <v>27778680.039999999</v>
      </c>
      <c r="K212" s="7">
        <f>K213+K214</f>
        <v>16156869.15</v>
      </c>
      <c r="L212" s="7">
        <f>L213+L214</f>
        <v>16084213.469999999</v>
      </c>
      <c r="M212" s="7">
        <f t="shared" si="188"/>
        <v>11694466.57</v>
      </c>
      <c r="N212" s="7">
        <f t="shared" si="188"/>
        <v>11694466.57</v>
      </c>
      <c r="O212" s="56">
        <f>O213+O214</f>
        <v>6811123.2699999996</v>
      </c>
      <c r="P212" s="56">
        <f t="shared" si="188"/>
        <v>6629575.6199999992</v>
      </c>
      <c r="Q212" s="56">
        <f t="shared" ref="Q212:R212" si="189">Q213+Q214</f>
        <v>10530948.970000001</v>
      </c>
      <c r="R212" s="56">
        <f t="shared" si="189"/>
        <v>10530948.970000001</v>
      </c>
      <c r="S212" s="113" t="s">
        <v>20</v>
      </c>
      <c r="T212" s="113" t="s">
        <v>20</v>
      </c>
      <c r="U212" s="113" t="s">
        <v>20</v>
      </c>
      <c r="V212" s="113" t="s">
        <v>20</v>
      </c>
      <c r="W212" s="113" t="s">
        <v>20</v>
      </c>
      <c r="X212" s="113" t="s">
        <v>20</v>
      </c>
      <c r="Y212" s="113" t="s">
        <v>20</v>
      </c>
      <c r="Z212" s="113" t="s">
        <v>20</v>
      </c>
      <c r="AA212" s="113" t="s">
        <v>20</v>
      </c>
      <c r="AB212" s="113" t="s">
        <v>20</v>
      </c>
      <c r="AC212" s="113" t="s">
        <v>20</v>
      </c>
      <c r="AD212" s="113" t="s">
        <v>20</v>
      </c>
    </row>
    <row r="213" spans="1:30" ht="19.5" customHeight="1">
      <c r="A213" s="141"/>
      <c r="B213" s="141"/>
      <c r="C213" s="170"/>
      <c r="D213" s="108"/>
      <c r="E213" s="108"/>
      <c r="F213" s="108"/>
      <c r="G213" s="108"/>
      <c r="H213" s="1" t="s">
        <v>46</v>
      </c>
      <c r="I213" s="7">
        <f>K213+M213</f>
        <v>6400383.7999999998</v>
      </c>
      <c r="J213" s="7">
        <f>L213+N213</f>
        <v>6327728.1199999992</v>
      </c>
      <c r="K213" s="7">
        <f t="shared" ref="K213:P214" si="190">K201+K177+K156</f>
        <v>3883496.23</v>
      </c>
      <c r="L213" s="7">
        <f t="shared" si="190"/>
        <v>3810840.55</v>
      </c>
      <c r="M213" s="7">
        <f t="shared" si="190"/>
        <v>2516887.5699999998</v>
      </c>
      <c r="N213" s="7">
        <f t="shared" si="190"/>
        <v>2516887.5699999998</v>
      </c>
      <c r="O213" s="56">
        <f t="shared" si="190"/>
        <v>275250.27</v>
      </c>
      <c r="P213" s="56">
        <f t="shared" si="190"/>
        <v>131531.51</v>
      </c>
      <c r="Q213" s="56">
        <f t="shared" ref="Q213:R213" si="191">Q201+Q177+Q156</f>
        <v>208558.97</v>
      </c>
      <c r="R213" s="56">
        <f t="shared" si="191"/>
        <v>208558.97</v>
      </c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</row>
    <row r="214" spans="1:30" ht="15.75" customHeight="1">
      <c r="A214" s="141"/>
      <c r="B214" s="141"/>
      <c r="C214" s="170"/>
      <c r="D214" s="108"/>
      <c r="E214" s="108"/>
      <c r="F214" s="108"/>
      <c r="G214" s="108"/>
      <c r="H214" s="1" t="s">
        <v>51</v>
      </c>
      <c r="I214" s="7">
        <f>K214+M214</f>
        <v>21450951.920000002</v>
      </c>
      <c r="J214" s="7">
        <f>L214+N214</f>
        <v>21450951.920000002</v>
      </c>
      <c r="K214" s="7">
        <f t="shared" si="190"/>
        <v>12273372.92</v>
      </c>
      <c r="L214" s="7">
        <f t="shared" si="190"/>
        <v>12273372.92</v>
      </c>
      <c r="M214" s="7">
        <f t="shared" si="190"/>
        <v>9177579</v>
      </c>
      <c r="N214" s="7">
        <f t="shared" si="190"/>
        <v>9177579</v>
      </c>
      <c r="O214" s="56">
        <f t="shared" si="190"/>
        <v>6535873</v>
      </c>
      <c r="P214" s="56">
        <f t="shared" si="190"/>
        <v>6498044.1099999994</v>
      </c>
      <c r="Q214" s="56">
        <f t="shared" ref="Q214:R214" si="192">Q202+Q178+Q157</f>
        <v>10322390</v>
      </c>
      <c r="R214" s="56">
        <f t="shared" si="192"/>
        <v>10322390</v>
      </c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</row>
    <row r="215" spans="1:30" ht="33.75" customHeight="1">
      <c r="A215" s="216" t="s">
        <v>204</v>
      </c>
      <c r="B215" s="217"/>
      <c r="C215" s="215"/>
      <c r="D215" s="141"/>
      <c r="E215" s="141"/>
      <c r="F215" s="141"/>
      <c r="G215" s="141"/>
      <c r="H215" s="1" t="s">
        <v>19</v>
      </c>
      <c r="I215" s="7">
        <f>I216+I217</f>
        <v>1977390732.9000001</v>
      </c>
      <c r="J215" s="7">
        <f t="shared" ref="J215:P215" si="193">J216+J217</f>
        <v>1958384620.7199998</v>
      </c>
      <c r="K215" s="7">
        <f>K216+K217</f>
        <v>411506411.91000003</v>
      </c>
      <c r="L215" s="7">
        <f>L216+L217</f>
        <v>410604386.52999997</v>
      </c>
      <c r="M215" s="7">
        <f t="shared" si="193"/>
        <v>458797180.47000003</v>
      </c>
      <c r="N215" s="7">
        <f t="shared" si="193"/>
        <v>457383805.82999992</v>
      </c>
      <c r="O215" s="56">
        <f t="shared" si="193"/>
        <v>523886598.77999997</v>
      </c>
      <c r="P215" s="56">
        <f t="shared" si="193"/>
        <v>516876990.57999998</v>
      </c>
      <c r="Q215" s="56">
        <f t="shared" ref="Q215:R215" si="194">Q216+Q217</f>
        <v>583200541.74000001</v>
      </c>
      <c r="R215" s="56">
        <f t="shared" si="194"/>
        <v>573519437.77999997</v>
      </c>
      <c r="S215" s="115" t="s">
        <v>20</v>
      </c>
      <c r="T215" s="115" t="s">
        <v>20</v>
      </c>
      <c r="U215" s="115" t="s">
        <v>20</v>
      </c>
      <c r="V215" s="115" t="s">
        <v>20</v>
      </c>
      <c r="W215" s="115" t="s">
        <v>20</v>
      </c>
      <c r="X215" s="115" t="s">
        <v>20</v>
      </c>
      <c r="Y215" s="115" t="s">
        <v>20</v>
      </c>
      <c r="Z215" s="115" t="s">
        <v>20</v>
      </c>
      <c r="AA215" s="115" t="s">
        <v>20</v>
      </c>
      <c r="AB215" s="115" t="s">
        <v>20</v>
      </c>
      <c r="AC215" s="115" t="s">
        <v>20</v>
      </c>
      <c r="AD215" s="115" t="s">
        <v>20</v>
      </c>
    </row>
    <row r="216" spans="1:30">
      <c r="A216" s="217"/>
      <c r="B216" s="217"/>
      <c r="C216" s="215"/>
      <c r="D216" s="141"/>
      <c r="E216" s="141"/>
      <c r="F216" s="141"/>
      <c r="G216" s="141"/>
      <c r="H216" s="1" t="s">
        <v>46</v>
      </c>
      <c r="I216" s="7">
        <f>K216+M216+O216+Q216</f>
        <v>516195837.31999999</v>
      </c>
      <c r="J216" s="7">
        <f>L216+N216+P216+R216</f>
        <v>503097986.35000002</v>
      </c>
      <c r="K216" s="7">
        <f t="shared" ref="K216:P217" si="195">K213+K150+K126</f>
        <v>112094429.17</v>
      </c>
      <c r="L216" s="7">
        <f t="shared" si="195"/>
        <v>111944236.03999999</v>
      </c>
      <c r="M216" s="7">
        <f t="shared" si="195"/>
        <v>125767181.28</v>
      </c>
      <c r="N216" s="7">
        <f t="shared" si="195"/>
        <v>125669751.47999999</v>
      </c>
      <c r="O216" s="56">
        <f t="shared" si="195"/>
        <v>130826961.32999998</v>
      </c>
      <c r="P216" s="56">
        <f t="shared" si="195"/>
        <v>125804271.25</v>
      </c>
      <c r="Q216" s="56">
        <f t="shared" ref="Q216:R216" si="196">Q213+Q150+Q126</f>
        <v>147507265.54000002</v>
      </c>
      <c r="R216" s="56">
        <f t="shared" si="196"/>
        <v>139679727.58000001</v>
      </c>
      <c r="S216" s="115"/>
      <c r="T216" s="115"/>
      <c r="U216" s="115"/>
      <c r="V216" s="115"/>
      <c r="W216" s="115"/>
      <c r="X216" s="115"/>
      <c r="Y216" s="115"/>
      <c r="Z216" s="115"/>
      <c r="AA216" s="115"/>
      <c r="AB216" s="115"/>
      <c r="AC216" s="115"/>
      <c r="AD216" s="115"/>
    </row>
    <row r="217" spans="1:30">
      <c r="A217" s="217"/>
      <c r="B217" s="217"/>
      <c r="C217" s="215"/>
      <c r="D217" s="141"/>
      <c r="E217" s="141"/>
      <c r="F217" s="141"/>
      <c r="G217" s="141"/>
      <c r="H217" s="1" t="s">
        <v>51</v>
      </c>
      <c r="I217" s="7">
        <f>K217+M217+O217+Q217</f>
        <v>1461194895.5800002</v>
      </c>
      <c r="J217" s="7">
        <f>L217+N217+P217+R217</f>
        <v>1455286634.3699999</v>
      </c>
      <c r="K217" s="7">
        <f t="shared" si="195"/>
        <v>299411982.74000001</v>
      </c>
      <c r="L217" s="7">
        <f t="shared" si="195"/>
        <v>298660150.49000001</v>
      </c>
      <c r="M217" s="7">
        <f t="shared" si="195"/>
        <v>333029999.19</v>
      </c>
      <c r="N217" s="7">
        <f t="shared" si="195"/>
        <v>331714054.34999996</v>
      </c>
      <c r="O217" s="56">
        <f t="shared" si="195"/>
        <v>393059637.44999999</v>
      </c>
      <c r="P217" s="56">
        <f t="shared" si="195"/>
        <v>391072719.32999998</v>
      </c>
      <c r="Q217" s="56">
        <f t="shared" ref="Q217:R217" si="197">Q214+Q151+Q127</f>
        <v>435693276.19999999</v>
      </c>
      <c r="R217" s="56">
        <f t="shared" si="197"/>
        <v>433839710.19999999</v>
      </c>
      <c r="S217" s="115"/>
      <c r="T217" s="115"/>
      <c r="U217" s="115"/>
      <c r="V217" s="115"/>
      <c r="W217" s="115"/>
      <c r="X217" s="115"/>
      <c r="Y217" s="115"/>
      <c r="Z217" s="115"/>
      <c r="AA217" s="115"/>
      <c r="AB217" s="115"/>
      <c r="AC217" s="115"/>
      <c r="AD217" s="115"/>
    </row>
    <row r="219" spans="1:30">
      <c r="B219" s="21"/>
      <c r="C219" s="21"/>
      <c r="H219" s="21"/>
      <c r="I219" s="21"/>
      <c r="J219" s="21"/>
      <c r="K219" s="21"/>
      <c r="L219" s="21"/>
      <c r="M219" s="21"/>
      <c r="N219" s="21"/>
      <c r="O219" s="69"/>
      <c r="P219" s="104"/>
      <c r="Q219" s="69"/>
      <c r="R219" s="69"/>
    </row>
    <row r="220" spans="1:30">
      <c r="P220" s="105"/>
      <c r="Q220" s="105"/>
    </row>
    <row r="221" spans="1:30">
      <c r="B221" s="26"/>
    </row>
  </sheetData>
  <mergeCells count="1041">
    <mergeCell ref="AC215:AC217"/>
    <mergeCell ref="AD215:AD217"/>
    <mergeCell ref="S13:AD13"/>
    <mergeCell ref="U14:AD14"/>
    <mergeCell ref="AC200:AC202"/>
    <mergeCell ref="AD200:AD202"/>
    <mergeCell ref="AC203:AC205"/>
    <mergeCell ref="AD203:AD205"/>
    <mergeCell ref="AC207:AC208"/>
    <mergeCell ref="AD207:AD208"/>
    <mergeCell ref="AC209:AC211"/>
    <mergeCell ref="AD209:AD211"/>
    <mergeCell ref="AC212:AC214"/>
    <mergeCell ref="AD212:AD214"/>
    <mergeCell ref="AC185:AC187"/>
    <mergeCell ref="AD185:AD187"/>
    <mergeCell ref="AC188:AC190"/>
    <mergeCell ref="AD188:AD190"/>
    <mergeCell ref="AC191:AC193"/>
    <mergeCell ref="AD191:AD193"/>
    <mergeCell ref="AC194:AC196"/>
    <mergeCell ref="AD194:AD196"/>
    <mergeCell ref="AC197:AC199"/>
    <mergeCell ref="AD197:AD199"/>
    <mergeCell ref="AC164:AC166"/>
    <mergeCell ref="AD164:AD166"/>
    <mergeCell ref="AC167:AC169"/>
    <mergeCell ref="AD167:AD169"/>
    <mergeCell ref="AC176:AC178"/>
    <mergeCell ref="AD176:AD178"/>
    <mergeCell ref="AC179:AC181"/>
    <mergeCell ref="AD179:AD181"/>
    <mergeCell ref="AC182:AC184"/>
    <mergeCell ref="AD182:AD184"/>
    <mergeCell ref="AC146:AC148"/>
    <mergeCell ref="AD146:AD148"/>
    <mergeCell ref="AC149:AC151"/>
    <mergeCell ref="AD149:AD151"/>
    <mergeCell ref="AC155:AC157"/>
    <mergeCell ref="AD155:AD157"/>
    <mergeCell ref="AC158:AC160"/>
    <mergeCell ref="AD158:AD160"/>
    <mergeCell ref="AC161:AC163"/>
    <mergeCell ref="AD161:AD163"/>
    <mergeCell ref="AC131:AC133"/>
    <mergeCell ref="AD131:AD133"/>
    <mergeCell ref="AC134:AC136"/>
    <mergeCell ref="AD134:AD136"/>
    <mergeCell ref="AC137:AC139"/>
    <mergeCell ref="AD137:AD139"/>
    <mergeCell ref="AC140:AC142"/>
    <mergeCell ref="AD140:AD142"/>
    <mergeCell ref="AC143:AC145"/>
    <mergeCell ref="AD143:AD145"/>
    <mergeCell ref="AC104:AC106"/>
    <mergeCell ref="AD104:AD106"/>
    <mergeCell ref="AC107:AC109"/>
    <mergeCell ref="AD107:AD109"/>
    <mergeCell ref="AC113:AC115"/>
    <mergeCell ref="AD113:AD115"/>
    <mergeCell ref="AC122:AC124"/>
    <mergeCell ref="AD122:AD124"/>
    <mergeCell ref="AC125:AC127"/>
    <mergeCell ref="AD125:AD127"/>
    <mergeCell ref="AC89:AC91"/>
    <mergeCell ref="AD89:AD91"/>
    <mergeCell ref="AC92:AC94"/>
    <mergeCell ref="AD92:AD94"/>
    <mergeCell ref="AC95:AC97"/>
    <mergeCell ref="AD95:AD97"/>
    <mergeCell ref="AC98:AC100"/>
    <mergeCell ref="AD98:AD100"/>
    <mergeCell ref="AC101:AC103"/>
    <mergeCell ref="AD101:AD103"/>
    <mergeCell ref="AC75:AC76"/>
    <mergeCell ref="AD75:AD76"/>
    <mergeCell ref="AC77:AC79"/>
    <mergeCell ref="AD77:AD79"/>
    <mergeCell ref="AC80:AC82"/>
    <mergeCell ref="AD80:AD82"/>
    <mergeCell ref="AC83:AC85"/>
    <mergeCell ref="AD83:AD85"/>
    <mergeCell ref="AC86:AC88"/>
    <mergeCell ref="AD86:AD88"/>
    <mergeCell ref="AC56:AC58"/>
    <mergeCell ref="AD56:AD58"/>
    <mergeCell ref="AC59:AC61"/>
    <mergeCell ref="AD59:AD61"/>
    <mergeCell ref="AC65:AC67"/>
    <mergeCell ref="AD65:AD67"/>
    <mergeCell ref="AC68:AC70"/>
    <mergeCell ref="AD68:AD70"/>
    <mergeCell ref="AC71:AC73"/>
    <mergeCell ref="AD71:AD73"/>
    <mergeCell ref="AC37:AC39"/>
    <mergeCell ref="AD37:AD39"/>
    <mergeCell ref="AC45:AC46"/>
    <mergeCell ref="AD45:AD46"/>
    <mergeCell ref="AC47:AC49"/>
    <mergeCell ref="AD47:AD49"/>
    <mergeCell ref="AC50:AC52"/>
    <mergeCell ref="AD50:AD52"/>
    <mergeCell ref="AC53:AC55"/>
    <mergeCell ref="AD53:AD55"/>
    <mergeCell ref="AC15:AD15"/>
    <mergeCell ref="AC22:AC24"/>
    <mergeCell ref="AD22:AD24"/>
    <mergeCell ref="AC25:AC27"/>
    <mergeCell ref="AD25:AD27"/>
    <mergeCell ref="AC31:AC33"/>
    <mergeCell ref="AD31:AD33"/>
    <mergeCell ref="AC34:AC36"/>
    <mergeCell ref="AD34:AD36"/>
    <mergeCell ref="U212:U214"/>
    <mergeCell ref="Z212:Z214"/>
    <mergeCell ref="V212:V214"/>
    <mergeCell ref="U215:U217"/>
    <mergeCell ref="V215:V217"/>
    <mergeCell ref="W176:W178"/>
    <mergeCell ref="X176:X178"/>
    <mergeCell ref="Z179:Z181"/>
    <mergeCell ref="F179:F181"/>
    <mergeCell ref="B131:G133"/>
    <mergeCell ref="Z207:Z208"/>
    <mergeCell ref="AA207:AA208"/>
    <mergeCell ref="AB207:AB208"/>
    <mergeCell ref="T207:T208"/>
    <mergeCell ref="U207:U208"/>
    <mergeCell ref="V207:V208"/>
    <mergeCell ref="W207:W208"/>
    <mergeCell ref="X207:X208"/>
    <mergeCell ref="Y207:Y208"/>
    <mergeCell ref="Z164:Z166"/>
    <mergeCell ref="W164:W166"/>
    <mergeCell ref="X164:X166"/>
    <mergeCell ref="W167:W169"/>
    <mergeCell ref="B161:B163"/>
    <mergeCell ref="B158:B160"/>
    <mergeCell ref="D161:D163"/>
    <mergeCell ref="C161:C163"/>
    <mergeCell ref="Y176:Y178"/>
    <mergeCell ref="S164:S166"/>
    <mergeCell ref="Y104:Y106"/>
    <mergeCell ref="W212:W214"/>
    <mergeCell ref="X212:X214"/>
    <mergeCell ref="W215:W217"/>
    <mergeCell ref="X215:X217"/>
    <mergeCell ref="W194:W196"/>
    <mergeCell ref="X194:X196"/>
    <mergeCell ref="W197:W199"/>
    <mergeCell ref="X197:X199"/>
    <mergeCell ref="Y179:Y181"/>
    <mergeCell ref="Y182:Y184"/>
    <mergeCell ref="Y215:Y217"/>
    <mergeCell ref="A134:A136"/>
    <mergeCell ref="A161:A163"/>
    <mergeCell ref="A158:A160"/>
    <mergeCell ref="T164:T166"/>
    <mergeCell ref="U164:U166"/>
    <mergeCell ref="V164:V166"/>
    <mergeCell ref="Y164:Y166"/>
    <mergeCell ref="Y161:Y163"/>
    <mergeCell ref="S161:S163"/>
    <mergeCell ref="T161:T163"/>
    <mergeCell ref="U161:U163"/>
    <mergeCell ref="S176:S178"/>
    <mergeCell ref="U176:U178"/>
    <mergeCell ref="S179:S181"/>
    <mergeCell ref="U179:U181"/>
    <mergeCell ref="V179:V181"/>
    <mergeCell ref="C215:C217"/>
    <mergeCell ref="G215:G217"/>
    <mergeCell ref="S215:S217"/>
    <mergeCell ref="Y212:Y214"/>
    <mergeCell ref="X146:X148"/>
    <mergeCell ref="W149:W151"/>
    <mergeCell ref="D40:D43"/>
    <mergeCell ref="X75:X76"/>
    <mergeCell ref="X77:X79"/>
    <mergeCell ref="W80:W82"/>
    <mergeCell ref="X80:X82"/>
    <mergeCell ref="W83:W85"/>
    <mergeCell ref="X83:X85"/>
    <mergeCell ref="W86:W88"/>
    <mergeCell ref="X86:X88"/>
    <mergeCell ref="W45:W46"/>
    <mergeCell ref="X45:X46"/>
    <mergeCell ref="X50:X52"/>
    <mergeCell ref="W53:W55"/>
    <mergeCell ref="X53:X55"/>
    <mergeCell ref="U89:U91"/>
    <mergeCell ref="V89:V91"/>
    <mergeCell ref="V104:V106"/>
    <mergeCell ref="C104:C106"/>
    <mergeCell ref="S104:S106"/>
    <mergeCell ref="T104:T106"/>
    <mergeCell ref="U104:U106"/>
    <mergeCell ref="O42:O43"/>
    <mergeCell ref="P42:P43"/>
    <mergeCell ref="W107:W109"/>
    <mergeCell ref="X107:X109"/>
    <mergeCell ref="W131:W133"/>
    <mergeCell ref="W134:W136"/>
    <mergeCell ref="X134:X136"/>
    <mergeCell ref="U134:U136"/>
    <mergeCell ref="V134:V136"/>
    <mergeCell ref="T137:T139"/>
    <mergeCell ref="T134:T136"/>
    <mergeCell ref="W143:W145"/>
    <mergeCell ref="X143:X145"/>
    <mergeCell ref="G74:G76"/>
    <mergeCell ref="D65:D67"/>
    <mergeCell ref="F62:F64"/>
    <mergeCell ref="G71:G73"/>
    <mergeCell ref="B50:B52"/>
    <mergeCell ref="C50:C52"/>
    <mergeCell ref="D50:D52"/>
    <mergeCell ref="E50:E52"/>
    <mergeCell ref="F50:F52"/>
    <mergeCell ref="G50:G52"/>
    <mergeCell ref="W104:W106"/>
    <mergeCell ref="X104:X106"/>
    <mergeCell ref="S98:S100"/>
    <mergeCell ref="Z98:Z100"/>
    <mergeCell ref="A101:A103"/>
    <mergeCell ref="B101:B103"/>
    <mergeCell ref="C101:C103"/>
    <mergeCell ref="D101:D103"/>
    <mergeCell ref="E101:E103"/>
    <mergeCell ref="F101:F103"/>
    <mergeCell ref="G101:G103"/>
    <mergeCell ref="A98:A100"/>
    <mergeCell ref="T98:T100"/>
    <mergeCell ref="U98:U100"/>
    <mergeCell ref="V98:V100"/>
    <mergeCell ref="Y98:Y100"/>
    <mergeCell ref="S101:S103"/>
    <mergeCell ref="T101:T103"/>
    <mergeCell ref="U101:U103"/>
    <mergeCell ref="V101:V103"/>
    <mergeCell ref="B104:B106"/>
    <mergeCell ref="A104:A106"/>
    <mergeCell ref="S83:S85"/>
    <mergeCell ref="T83:T85"/>
    <mergeCell ref="Y83:Y85"/>
    <mergeCell ref="Z83:Z85"/>
    <mergeCell ref="G98:G100"/>
    <mergeCell ref="B98:B100"/>
    <mergeCell ref="C98:C100"/>
    <mergeCell ref="D98:D100"/>
    <mergeCell ref="E98:E100"/>
    <mergeCell ref="F98:F100"/>
    <mergeCell ref="F92:F94"/>
    <mergeCell ref="G92:G94"/>
    <mergeCell ref="A92:A94"/>
    <mergeCell ref="B92:B94"/>
    <mergeCell ref="C92:C94"/>
    <mergeCell ref="D92:D94"/>
    <mergeCell ref="B53:B55"/>
    <mergeCell ref="C53:C55"/>
    <mergeCell ref="D53:D55"/>
    <mergeCell ref="E53:E55"/>
    <mergeCell ref="F53:F55"/>
    <mergeCell ref="G53:G55"/>
    <mergeCell ref="A89:A91"/>
    <mergeCell ref="B89:B91"/>
    <mergeCell ref="C89:C91"/>
    <mergeCell ref="D89:D91"/>
    <mergeCell ref="E89:E91"/>
    <mergeCell ref="F89:F91"/>
    <mergeCell ref="G89:G91"/>
    <mergeCell ref="E80:E82"/>
    <mergeCell ref="F80:F82"/>
    <mergeCell ref="E74:E76"/>
    <mergeCell ref="Y101:Y103"/>
    <mergeCell ref="W98:W100"/>
    <mergeCell ref="Z101:Z103"/>
    <mergeCell ref="X98:X100"/>
    <mergeCell ref="W101:W103"/>
    <mergeCell ref="X101:X103"/>
    <mergeCell ref="W95:W97"/>
    <mergeCell ref="X95:X97"/>
    <mergeCell ref="Y92:Y94"/>
    <mergeCell ref="Z92:Z94"/>
    <mergeCell ref="A95:A97"/>
    <mergeCell ref="B95:G97"/>
    <mergeCell ref="S95:S97"/>
    <mergeCell ref="T95:T97"/>
    <mergeCell ref="U95:U97"/>
    <mergeCell ref="V95:V97"/>
    <mergeCell ref="Y95:Y97"/>
    <mergeCell ref="Z95:Z97"/>
    <mergeCell ref="W92:W94"/>
    <mergeCell ref="Z89:Z91"/>
    <mergeCell ref="W89:W91"/>
    <mergeCell ref="X89:X91"/>
    <mergeCell ref="U71:U73"/>
    <mergeCell ref="E92:E94"/>
    <mergeCell ref="S92:S94"/>
    <mergeCell ref="T92:T94"/>
    <mergeCell ref="U92:U94"/>
    <mergeCell ref="V92:V94"/>
    <mergeCell ref="X92:X94"/>
    <mergeCell ref="A68:A70"/>
    <mergeCell ref="B68:G70"/>
    <mergeCell ref="S75:S76"/>
    <mergeCell ref="T75:T76"/>
    <mergeCell ref="U75:U76"/>
    <mergeCell ref="V75:V76"/>
    <mergeCell ref="Y75:Y76"/>
    <mergeCell ref="Z75:Z76"/>
    <mergeCell ref="A77:A79"/>
    <mergeCell ref="B77:G79"/>
    <mergeCell ref="S77:S79"/>
    <mergeCell ref="T77:T79"/>
    <mergeCell ref="U77:U79"/>
    <mergeCell ref="V77:V79"/>
    <mergeCell ref="A80:A82"/>
    <mergeCell ref="B80:B82"/>
    <mergeCell ref="C80:C82"/>
    <mergeCell ref="D80:D82"/>
    <mergeCell ref="S89:S91"/>
    <mergeCell ref="T89:T91"/>
    <mergeCell ref="C83:C85"/>
    <mergeCell ref="D83:D85"/>
    <mergeCell ref="F74:F76"/>
    <mergeCell ref="S80:S82"/>
    <mergeCell ref="G80:G82"/>
    <mergeCell ref="W65:W67"/>
    <mergeCell ref="X65:X67"/>
    <mergeCell ref="Y65:Y67"/>
    <mergeCell ref="A86:A88"/>
    <mergeCell ref="B86:G88"/>
    <mergeCell ref="S86:S88"/>
    <mergeCell ref="T86:T88"/>
    <mergeCell ref="A83:A85"/>
    <mergeCell ref="B83:B85"/>
    <mergeCell ref="Y86:Y88"/>
    <mergeCell ref="V71:V73"/>
    <mergeCell ref="Y71:Y73"/>
    <mergeCell ref="Z71:Z73"/>
    <mergeCell ref="W71:W73"/>
    <mergeCell ref="X71:X73"/>
    <mergeCell ref="W68:W70"/>
    <mergeCell ref="X68:X70"/>
    <mergeCell ref="A74:A76"/>
    <mergeCell ref="B74:B76"/>
    <mergeCell ref="C74:C76"/>
    <mergeCell ref="D74:D76"/>
    <mergeCell ref="Z86:Z88"/>
    <mergeCell ref="U86:U88"/>
    <mergeCell ref="V86:V88"/>
    <mergeCell ref="E83:E85"/>
    <mergeCell ref="F83:F85"/>
    <mergeCell ref="G83:G85"/>
    <mergeCell ref="U83:U85"/>
    <mergeCell ref="V83:V85"/>
    <mergeCell ref="A71:A73"/>
    <mergeCell ref="B71:B73"/>
    <mergeCell ref="C71:C73"/>
    <mergeCell ref="D71:D73"/>
    <mergeCell ref="E71:E73"/>
    <mergeCell ref="F71:F73"/>
    <mergeCell ref="S71:S73"/>
    <mergeCell ref="T71:T73"/>
    <mergeCell ref="Z59:Z61"/>
    <mergeCell ref="V56:V58"/>
    <mergeCell ref="Y56:Y58"/>
    <mergeCell ref="Z56:Z58"/>
    <mergeCell ref="S59:S61"/>
    <mergeCell ref="T59:T61"/>
    <mergeCell ref="U59:U61"/>
    <mergeCell ref="V59:V61"/>
    <mergeCell ref="Y59:Y61"/>
    <mergeCell ref="W59:W61"/>
    <mergeCell ref="X59:X61"/>
    <mergeCell ref="W56:W58"/>
    <mergeCell ref="X56:X58"/>
    <mergeCell ref="S56:S58"/>
    <mergeCell ref="T56:T58"/>
    <mergeCell ref="U56:U58"/>
    <mergeCell ref="A59:A61"/>
    <mergeCell ref="B59:B61"/>
    <mergeCell ref="C59:C61"/>
    <mergeCell ref="D59:D61"/>
    <mergeCell ref="E59:E61"/>
    <mergeCell ref="F59:F61"/>
    <mergeCell ref="G59:G61"/>
    <mergeCell ref="Z50:Z52"/>
    <mergeCell ref="S47:S49"/>
    <mergeCell ref="T47:T49"/>
    <mergeCell ref="U47:U49"/>
    <mergeCell ref="V47:V49"/>
    <mergeCell ref="Y47:Y49"/>
    <mergeCell ref="Z47:Z49"/>
    <mergeCell ref="V50:V52"/>
    <mergeCell ref="W47:W49"/>
    <mergeCell ref="X47:X49"/>
    <mergeCell ref="Y50:Y52"/>
    <mergeCell ref="U50:U52"/>
    <mergeCell ref="W50:W52"/>
    <mergeCell ref="S50:S52"/>
    <mergeCell ref="T50:T52"/>
    <mergeCell ref="S68:S70"/>
    <mergeCell ref="S65:S67"/>
    <mergeCell ref="T68:T70"/>
    <mergeCell ref="U68:U70"/>
    <mergeCell ref="V68:V70"/>
    <mergeCell ref="Y68:Y70"/>
    <mergeCell ref="Z68:Z70"/>
    <mergeCell ref="E206:E208"/>
    <mergeCell ref="F206:F208"/>
    <mergeCell ref="C212:C214"/>
    <mergeCell ref="G212:G214"/>
    <mergeCell ref="F212:F214"/>
    <mergeCell ref="D215:D217"/>
    <mergeCell ref="E215:E217"/>
    <mergeCell ref="F215:F217"/>
    <mergeCell ref="U182:U184"/>
    <mergeCell ref="V182:V184"/>
    <mergeCell ref="S197:S199"/>
    <mergeCell ref="T197:T199"/>
    <mergeCell ref="U197:U199"/>
    <mergeCell ref="V197:V199"/>
    <mergeCell ref="G206:G208"/>
    <mergeCell ref="T176:T178"/>
    <mergeCell ref="Z53:Z55"/>
    <mergeCell ref="V53:V55"/>
    <mergeCell ref="Y53:Y55"/>
    <mergeCell ref="S53:S55"/>
    <mergeCell ref="V176:V178"/>
    <mergeCell ref="D179:D181"/>
    <mergeCell ref="D212:D214"/>
    <mergeCell ref="E212:E214"/>
    <mergeCell ref="S212:S214"/>
    <mergeCell ref="T212:T214"/>
    <mergeCell ref="W75:W76"/>
    <mergeCell ref="T80:T82"/>
    <mergeCell ref="U80:U82"/>
    <mergeCell ref="V80:V82"/>
    <mergeCell ref="Y80:Y82"/>
    <mergeCell ref="Z80:Z82"/>
    <mergeCell ref="A137:A139"/>
    <mergeCell ref="B137:B139"/>
    <mergeCell ref="C137:C139"/>
    <mergeCell ref="D137:D139"/>
    <mergeCell ref="E137:E139"/>
    <mergeCell ref="A131:A133"/>
    <mergeCell ref="A215:B217"/>
    <mergeCell ref="A164:A166"/>
    <mergeCell ref="A176:A178"/>
    <mergeCell ref="A179:A181"/>
    <mergeCell ref="E158:E160"/>
    <mergeCell ref="A212:B214"/>
    <mergeCell ref="B134:B136"/>
    <mergeCell ref="C134:C136"/>
    <mergeCell ref="A152:AB152"/>
    <mergeCell ref="A153:AB153"/>
    <mergeCell ref="A154:AB154"/>
    <mergeCell ref="Z167:Z169"/>
    <mergeCell ref="AA167:AA169"/>
    <mergeCell ref="AB167:AB169"/>
    <mergeCell ref="Y158:Y160"/>
    <mergeCell ref="Z158:Z160"/>
    <mergeCell ref="AA131:AA133"/>
    <mergeCell ref="A155:A157"/>
    <mergeCell ref="C140:C142"/>
    <mergeCell ref="D140:D142"/>
    <mergeCell ref="E140:E142"/>
    <mergeCell ref="F140:F142"/>
    <mergeCell ref="Y137:Y139"/>
    <mergeCell ref="T179:T181"/>
    <mergeCell ref="A146:A148"/>
    <mergeCell ref="T215:T217"/>
    <mergeCell ref="B44:B46"/>
    <mergeCell ref="A44:A46"/>
    <mergeCell ref="G44:G46"/>
    <mergeCell ref="E65:E67"/>
    <mergeCell ref="F65:F67"/>
    <mergeCell ref="A50:A52"/>
    <mergeCell ref="A13:A16"/>
    <mergeCell ref="B13:B16"/>
    <mergeCell ref="A18:AB18"/>
    <mergeCell ref="W15:X15"/>
    <mergeCell ref="W22:W24"/>
    <mergeCell ref="X22:X24"/>
    <mergeCell ref="D16:G16"/>
    <mergeCell ref="C14:G15"/>
    <mergeCell ref="H14:H16"/>
    <mergeCell ref="S14:S16"/>
    <mergeCell ref="T14:T16"/>
    <mergeCell ref="K15:L15"/>
    <mergeCell ref="M15:N15"/>
    <mergeCell ref="A19:AB19"/>
    <mergeCell ref="A31:A33"/>
    <mergeCell ref="B31:B33"/>
    <mergeCell ref="E37:E39"/>
    <mergeCell ref="F31:F33"/>
    <mergeCell ref="O15:P15"/>
    <mergeCell ref="AA15:AB15"/>
    <mergeCell ref="I15:J15"/>
    <mergeCell ref="AB22:AB24"/>
    <mergeCell ref="AA25:AA27"/>
    <mergeCell ref="E31:E33"/>
    <mergeCell ref="D31:D33"/>
    <mergeCell ref="A22:A24"/>
    <mergeCell ref="K14:P14"/>
    <mergeCell ref="Y34:Y36"/>
    <mergeCell ref="C37:C39"/>
    <mergeCell ref="B22:G24"/>
    <mergeCell ref="S22:S24"/>
    <mergeCell ref="B25:B27"/>
    <mergeCell ref="A25:A27"/>
    <mergeCell ref="S31:S33"/>
    <mergeCell ref="A28:A30"/>
    <mergeCell ref="B7:Y7"/>
    <mergeCell ref="B8:Y8"/>
    <mergeCell ref="B9:Y9"/>
    <mergeCell ref="B10:Y10"/>
    <mergeCell ref="Z25:Z27"/>
    <mergeCell ref="V31:V33"/>
    <mergeCell ref="Y31:Y33"/>
    <mergeCell ref="Z31:Z33"/>
    <mergeCell ref="V25:V27"/>
    <mergeCell ref="Y25:Y27"/>
    <mergeCell ref="E25:E27"/>
    <mergeCell ref="B28:B30"/>
    <mergeCell ref="U25:U27"/>
    <mergeCell ref="D25:D27"/>
    <mergeCell ref="S25:S27"/>
    <mergeCell ref="T25:T27"/>
    <mergeCell ref="G25:G27"/>
    <mergeCell ref="G28:G30"/>
    <mergeCell ref="T22:T24"/>
    <mergeCell ref="U22:U24"/>
    <mergeCell ref="V22:V24"/>
    <mergeCell ref="Y22:Y24"/>
    <mergeCell ref="Z22:Z24"/>
    <mergeCell ref="T53:T55"/>
    <mergeCell ref="A65:A67"/>
    <mergeCell ref="T65:T67"/>
    <mergeCell ref="B119:B121"/>
    <mergeCell ref="C119:C121"/>
    <mergeCell ref="F28:F30"/>
    <mergeCell ref="B11:Y11"/>
    <mergeCell ref="M42:M43"/>
    <mergeCell ref="N42:N43"/>
    <mergeCell ref="F40:F43"/>
    <mergeCell ref="E40:E43"/>
    <mergeCell ref="C25:C27"/>
    <mergeCell ref="C28:C30"/>
    <mergeCell ref="Z37:Z39"/>
    <mergeCell ref="F25:F27"/>
    <mergeCell ref="T31:T33"/>
    <mergeCell ref="U31:U33"/>
    <mergeCell ref="D17:G17"/>
    <mergeCell ref="W25:W27"/>
    <mergeCell ref="X25:X27"/>
    <mergeCell ref="W31:W33"/>
    <mergeCell ref="X31:X33"/>
    <mergeCell ref="A20:AB20"/>
    <mergeCell ref="A21:AB21"/>
    <mergeCell ref="AA22:AA24"/>
    <mergeCell ref="I42:I43"/>
    <mergeCell ref="A34:A36"/>
    <mergeCell ref="A37:A39"/>
    <mergeCell ref="B37:B39"/>
    <mergeCell ref="C31:C33"/>
    <mergeCell ref="C13:P13"/>
    <mergeCell ref="V34:V36"/>
    <mergeCell ref="S113:S115"/>
    <mergeCell ref="T113:T115"/>
    <mergeCell ref="U113:U115"/>
    <mergeCell ref="V113:V115"/>
    <mergeCell ref="W113:W115"/>
    <mergeCell ref="X113:X115"/>
    <mergeCell ref="Y113:Y115"/>
    <mergeCell ref="B34:G36"/>
    <mergeCell ref="G37:G39"/>
    <mergeCell ref="F37:F39"/>
    <mergeCell ref="D37:D39"/>
    <mergeCell ref="B47:B49"/>
    <mergeCell ref="A47:A49"/>
    <mergeCell ref="A40:A43"/>
    <mergeCell ref="B40:B43"/>
    <mergeCell ref="C40:C43"/>
    <mergeCell ref="A53:A55"/>
    <mergeCell ref="A56:A58"/>
    <mergeCell ref="B56:G58"/>
    <mergeCell ref="G47:G49"/>
    <mergeCell ref="G65:G67"/>
    <mergeCell ref="E44:E46"/>
    <mergeCell ref="S34:S36"/>
    <mergeCell ref="T34:T36"/>
    <mergeCell ref="S37:S39"/>
    <mergeCell ref="T37:T39"/>
    <mergeCell ref="C47:C49"/>
    <mergeCell ref="D47:D49"/>
    <mergeCell ref="E47:E49"/>
    <mergeCell ref="F47:F49"/>
    <mergeCell ref="C44:C46"/>
    <mergeCell ref="D44:D46"/>
    <mergeCell ref="Z140:Z142"/>
    <mergeCell ref="A143:A145"/>
    <mergeCell ref="B143:B145"/>
    <mergeCell ref="C143:C145"/>
    <mergeCell ref="D143:D145"/>
    <mergeCell ref="E143:E145"/>
    <mergeCell ref="F143:F145"/>
    <mergeCell ref="G143:G145"/>
    <mergeCell ref="S143:S145"/>
    <mergeCell ref="T149:T151"/>
    <mergeCell ref="A140:A142"/>
    <mergeCell ref="U53:U55"/>
    <mergeCell ref="E62:E64"/>
    <mergeCell ref="X149:X151"/>
    <mergeCell ref="X140:X142"/>
    <mergeCell ref="Z134:Z136"/>
    <mergeCell ref="G137:G139"/>
    <mergeCell ref="U137:U139"/>
    <mergeCell ref="V137:V139"/>
    <mergeCell ref="Y134:Y136"/>
    <mergeCell ref="G134:G136"/>
    <mergeCell ref="W137:W139"/>
    <mergeCell ref="X137:X139"/>
    <mergeCell ref="D134:D136"/>
    <mergeCell ref="E134:E136"/>
    <mergeCell ref="S137:S139"/>
    <mergeCell ref="S134:S136"/>
    <mergeCell ref="F134:F136"/>
    <mergeCell ref="F137:F139"/>
    <mergeCell ref="B116:G118"/>
    <mergeCell ref="C65:C67"/>
    <mergeCell ref="B65:B67"/>
    <mergeCell ref="S140:S142"/>
    <mergeCell ref="T140:T142"/>
    <mergeCell ref="U140:U142"/>
    <mergeCell ref="V140:V142"/>
    <mergeCell ref="Y140:Y142"/>
    <mergeCell ref="C170:C172"/>
    <mergeCell ref="C173:C175"/>
    <mergeCell ref="S170:S172"/>
    <mergeCell ref="T170:T172"/>
    <mergeCell ref="V146:V148"/>
    <mergeCell ref="Y146:Y148"/>
    <mergeCell ref="U143:U145"/>
    <mergeCell ref="V143:V145"/>
    <mergeCell ref="Y143:Y145"/>
    <mergeCell ref="U146:U148"/>
    <mergeCell ref="V158:V160"/>
    <mergeCell ref="G146:G148"/>
    <mergeCell ref="U149:U151"/>
    <mergeCell ref="T158:T160"/>
    <mergeCell ref="B155:G157"/>
    <mergeCell ref="Y155:Y157"/>
    <mergeCell ref="V155:V157"/>
    <mergeCell ref="B140:B142"/>
    <mergeCell ref="B146:B148"/>
    <mergeCell ref="C146:C148"/>
    <mergeCell ref="D146:D148"/>
    <mergeCell ref="E146:E148"/>
    <mergeCell ref="F146:F148"/>
    <mergeCell ref="S146:S148"/>
    <mergeCell ref="T146:T148"/>
    <mergeCell ref="Y167:Y169"/>
    <mergeCell ref="W146:W148"/>
    <mergeCell ref="T185:T187"/>
    <mergeCell ref="U185:U187"/>
    <mergeCell ref="V185:V187"/>
    <mergeCell ref="W185:W187"/>
    <mergeCell ref="X185:X187"/>
    <mergeCell ref="A182:A184"/>
    <mergeCell ref="B182:B184"/>
    <mergeCell ref="C182:C184"/>
    <mergeCell ref="D182:D184"/>
    <mergeCell ref="E182:E184"/>
    <mergeCell ref="F182:F184"/>
    <mergeCell ref="G182:G184"/>
    <mergeCell ref="S182:S184"/>
    <mergeCell ref="T182:T184"/>
    <mergeCell ref="F158:F160"/>
    <mergeCell ref="D158:D160"/>
    <mergeCell ref="B179:B181"/>
    <mergeCell ref="C179:C181"/>
    <mergeCell ref="E179:E181"/>
    <mergeCell ref="W179:W181"/>
    <mergeCell ref="X179:X181"/>
    <mergeCell ref="W182:W184"/>
    <mergeCell ref="X182:X184"/>
    <mergeCell ref="Y188:Y190"/>
    <mergeCell ref="Z188:Z190"/>
    <mergeCell ref="A194:A196"/>
    <mergeCell ref="B194:B196"/>
    <mergeCell ref="C194:C196"/>
    <mergeCell ref="D194:D196"/>
    <mergeCell ref="E194:E196"/>
    <mergeCell ref="Y185:Y187"/>
    <mergeCell ref="Z185:Z187"/>
    <mergeCell ref="A188:A190"/>
    <mergeCell ref="B188:B190"/>
    <mergeCell ref="C188:C190"/>
    <mergeCell ref="D188:D190"/>
    <mergeCell ref="E188:E190"/>
    <mergeCell ref="F188:F190"/>
    <mergeCell ref="G188:G190"/>
    <mergeCell ref="S188:S190"/>
    <mergeCell ref="W188:W190"/>
    <mergeCell ref="X188:X190"/>
    <mergeCell ref="Z194:Z196"/>
    <mergeCell ref="U194:U196"/>
    <mergeCell ref="V194:V196"/>
    <mergeCell ref="Y194:Y196"/>
    <mergeCell ref="G194:G196"/>
    <mergeCell ref="S194:S196"/>
    <mergeCell ref="T194:T196"/>
    <mergeCell ref="T191:T193"/>
    <mergeCell ref="U191:U193"/>
    <mergeCell ref="V191:V193"/>
    <mergeCell ref="W191:W193"/>
    <mergeCell ref="X191:X193"/>
    <mergeCell ref="Y191:Y193"/>
    <mergeCell ref="Y197:Y199"/>
    <mergeCell ref="Y200:Y202"/>
    <mergeCell ref="W200:W202"/>
    <mergeCell ref="X200:X202"/>
    <mergeCell ref="Z197:Z199"/>
    <mergeCell ref="B200:G202"/>
    <mergeCell ref="Z200:Z202"/>
    <mergeCell ref="Z203:Z205"/>
    <mergeCell ref="U203:U205"/>
    <mergeCell ref="V203:V205"/>
    <mergeCell ref="W203:W205"/>
    <mergeCell ref="X203:X205"/>
    <mergeCell ref="B203:B205"/>
    <mergeCell ref="S203:S205"/>
    <mergeCell ref="T203:T205"/>
    <mergeCell ref="B197:B199"/>
    <mergeCell ref="C197:C199"/>
    <mergeCell ref="D197:D199"/>
    <mergeCell ref="E197:E199"/>
    <mergeCell ref="F197:F199"/>
    <mergeCell ref="Y203:Y205"/>
    <mergeCell ref="A149:G151"/>
    <mergeCell ref="B164:B166"/>
    <mergeCell ref="C164:C166"/>
    <mergeCell ref="D164:D166"/>
    <mergeCell ref="E164:E166"/>
    <mergeCell ref="A197:A199"/>
    <mergeCell ref="G197:G199"/>
    <mergeCell ref="F164:F166"/>
    <mergeCell ref="G164:G166"/>
    <mergeCell ref="B176:G178"/>
    <mergeCell ref="E161:E163"/>
    <mergeCell ref="F161:F163"/>
    <mergeCell ref="C158:C160"/>
    <mergeCell ref="G158:G160"/>
    <mergeCell ref="G161:G163"/>
    <mergeCell ref="G179:G181"/>
    <mergeCell ref="A167:A169"/>
    <mergeCell ref="B167:B169"/>
    <mergeCell ref="C167:C169"/>
    <mergeCell ref="A185:A187"/>
    <mergeCell ref="B185:B187"/>
    <mergeCell ref="C185:C187"/>
    <mergeCell ref="D185:D187"/>
    <mergeCell ref="E185:E187"/>
    <mergeCell ref="F185:F187"/>
    <mergeCell ref="G185:G187"/>
    <mergeCell ref="U37:U39"/>
    <mergeCell ref="V37:V39"/>
    <mergeCell ref="Y37:Y39"/>
    <mergeCell ref="J42:J43"/>
    <mergeCell ref="D28:D30"/>
    <mergeCell ref="E28:E30"/>
    <mergeCell ref="Q15:R15"/>
    <mergeCell ref="AA45:AA46"/>
    <mergeCell ref="AB45:AB46"/>
    <mergeCell ref="F44:F46"/>
    <mergeCell ref="Z34:Z36"/>
    <mergeCell ref="G31:G33"/>
    <mergeCell ref="G40:G43"/>
    <mergeCell ref="U45:U46"/>
    <mergeCell ref="V45:V46"/>
    <mergeCell ref="Y45:Y46"/>
    <mergeCell ref="Z45:Z46"/>
    <mergeCell ref="H42:H43"/>
    <mergeCell ref="K42:K43"/>
    <mergeCell ref="L42:L43"/>
    <mergeCell ref="W34:W36"/>
    <mergeCell ref="X34:X36"/>
    <mergeCell ref="W37:W39"/>
    <mergeCell ref="X37:X39"/>
    <mergeCell ref="U34:U36"/>
    <mergeCell ref="S45:S46"/>
    <mergeCell ref="T45:T46"/>
    <mergeCell ref="U15:V15"/>
    <mergeCell ref="Y15:Z15"/>
    <mergeCell ref="AA47:AA49"/>
    <mergeCell ref="AB47:AB49"/>
    <mergeCell ref="AA50:AA52"/>
    <mergeCell ref="AB50:AB52"/>
    <mergeCell ref="AB25:AB27"/>
    <mergeCell ref="AA31:AA33"/>
    <mergeCell ref="AB31:AB33"/>
    <mergeCell ref="AA34:AA36"/>
    <mergeCell ref="AB34:AB36"/>
    <mergeCell ref="AA37:AA39"/>
    <mergeCell ref="AB37:AB39"/>
    <mergeCell ref="AA68:AA70"/>
    <mergeCell ref="AB68:AB70"/>
    <mergeCell ref="AA71:AA73"/>
    <mergeCell ref="AB71:AB73"/>
    <mergeCell ref="AA75:AA76"/>
    <mergeCell ref="AB75:AB76"/>
    <mergeCell ref="AA53:AA55"/>
    <mergeCell ref="AB53:AB55"/>
    <mergeCell ref="AA56:AA58"/>
    <mergeCell ref="AB56:AB58"/>
    <mergeCell ref="AA59:AA61"/>
    <mergeCell ref="AB59:AB61"/>
    <mergeCell ref="AA65:AA67"/>
    <mergeCell ref="AB65:AB67"/>
    <mergeCell ref="AB137:AB139"/>
    <mergeCell ref="AA140:AA142"/>
    <mergeCell ref="AB140:AB142"/>
    <mergeCell ref="AA143:AA145"/>
    <mergeCell ref="AB143:AB145"/>
    <mergeCell ref="AA104:AA106"/>
    <mergeCell ref="AB104:AB106"/>
    <mergeCell ref="AA125:AA127"/>
    <mergeCell ref="AB125:AB127"/>
    <mergeCell ref="AB131:AB133"/>
    <mergeCell ref="AA134:AA136"/>
    <mergeCell ref="AB134:AB136"/>
    <mergeCell ref="A128:AB128"/>
    <mergeCell ref="A129:AB129"/>
    <mergeCell ref="A130:AB130"/>
    <mergeCell ref="E104:E106"/>
    <mergeCell ref="F104:F106"/>
    <mergeCell ref="G104:G106"/>
    <mergeCell ref="Z143:Z145"/>
    <mergeCell ref="W140:W142"/>
    <mergeCell ref="T143:T145"/>
    <mergeCell ref="G140:G142"/>
    <mergeCell ref="A125:G127"/>
    <mergeCell ref="S125:S127"/>
    <mergeCell ref="T125:T127"/>
    <mergeCell ref="U125:U127"/>
    <mergeCell ref="V125:V127"/>
    <mergeCell ref="Y125:Y127"/>
    <mergeCell ref="W125:W127"/>
    <mergeCell ref="X125:X127"/>
    <mergeCell ref="Z137:Z139"/>
    <mergeCell ref="Z104:Z106"/>
    <mergeCell ref="AB146:AB148"/>
    <mergeCell ref="AA149:AA151"/>
    <mergeCell ref="AB149:AB151"/>
    <mergeCell ref="AB155:AB157"/>
    <mergeCell ref="AA158:AA160"/>
    <mergeCell ref="AB158:AB160"/>
    <mergeCell ref="AA155:AA157"/>
    <mergeCell ref="Z149:Z151"/>
    <mergeCell ref="Z146:Z148"/>
    <mergeCell ref="Z155:Z157"/>
    <mergeCell ref="AA215:AA217"/>
    <mergeCell ref="AB215:AB217"/>
    <mergeCell ref="AA200:AA202"/>
    <mergeCell ref="AB200:AB202"/>
    <mergeCell ref="AA203:AA205"/>
    <mergeCell ref="AB203:AB205"/>
    <mergeCell ref="AA209:AA211"/>
    <mergeCell ref="AB209:AB211"/>
    <mergeCell ref="AA194:AA196"/>
    <mergeCell ref="AB194:AB196"/>
    <mergeCell ref="AA191:AA193"/>
    <mergeCell ref="AB191:AB193"/>
    <mergeCell ref="AB164:AB166"/>
    <mergeCell ref="Z161:Z163"/>
    <mergeCell ref="Z182:Z184"/>
    <mergeCell ref="Z176:Z178"/>
    <mergeCell ref="Z215:Z217"/>
    <mergeCell ref="B122:B124"/>
    <mergeCell ref="C122:C124"/>
    <mergeCell ref="AA197:AA199"/>
    <mergeCell ref="AB197:AB199"/>
    <mergeCell ref="AA212:AA214"/>
    <mergeCell ref="AB212:AB214"/>
    <mergeCell ref="AA185:AA187"/>
    <mergeCell ref="AB185:AB187"/>
    <mergeCell ref="AA188:AA190"/>
    <mergeCell ref="AB188:AB190"/>
    <mergeCell ref="AA176:AA178"/>
    <mergeCell ref="AB176:AB178"/>
    <mergeCell ref="AA179:AA181"/>
    <mergeCell ref="AB179:AB181"/>
    <mergeCell ref="AA182:AA184"/>
    <mergeCell ref="AB182:AB184"/>
    <mergeCell ref="U158:U160"/>
    <mergeCell ref="W155:W157"/>
    <mergeCell ref="X155:X157"/>
    <mergeCell ref="AA161:AA163"/>
    <mergeCell ref="AB161:AB163"/>
    <mergeCell ref="AA164:AA166"/>
    <mergeCell ref="AB122:AB124"/>
    <mergeCell ref="S207:S208"/>
    <mergeCell ref="S122:S124"/>
    <mergeCell ref="T122:T124"/>
    <mergeCell ref="U122:U124"/>
    <mergeCell ref="V122:V124"/>
    <mergeCell ref="W122:W124"/>
    <mergeCell ref="X122:X124"/>
    <mergeCell ref="Y122:Y124"/>
    <mergeCell ref="Z191:Z193"/>
    <mergeCell ref="A116:A118"/>
    <mergeCell ref="S107:S109"/>
    <mergeCell ref="T107:T109"/>
    <mergeCell ref="U107:U109"/>
    <mergeCell ref="V107:V109"/>
    <mergeCell ref="A110:A112"/>
    <mergeCell ref="A113:A115"/>
    <mergeCell ref="B113:B115"/>
    <mergeCell ref="C113:C115"/>
    <mergeCell ref="B107:G109"/>
    <mergeCell ref="A107:A109"/>
    <mergeCell ref="B110:B112"/>
    <mergeCell ref="C110:C112"/>
    <mergeCell ref="Y209:Y211"/>
    <mergeCell ref="Z209:Z211"/>
    <mergeCell ref="G62:G64"/>
    <mergeCell ref="B209:B211"/>
    <mergeCell ref="A209:A211"/>
    <mergeCell ref="C209:C211"/>
    <mergeCell ref="S209:S211"/>
    <mergeCell ref="T209:T211"/>
    <mergeCell ref="A191:A193"/>
    <mergeCell ref="B191:B193"/>
    <mergeCell ref="C191:C193"/>
    <mergeCell ref="S191:S193"/>
    <mergeCell ref="A62:A64"/>
    <mergeCell ref="B62:B64"/>
    <mergeCell ref="C62:C64"/>
    <mergeCell ref="D62:D64"/>
    <mergeCell ref="A119:A121"/>
    <mergeCell ref="A122:A124"/>
    <mergeCell ref="D104:D106"/>
    <mergeCell ref="X167:X169"/>
    <mergeCell ref="T167:T169"/>
    <mergeCell ref="U167:U169"/>
    <mergeCell ref="V167:V169"/>
    <mergeCell ref="U209:U211"/>
    <mergeCell ref="V209:V211"/>
    <mergeCell ref="W209:W211"/>
    <mergeCell ref="X209:X211"/>
    <mergeCell ref="S200:S202"/>
    <mergeCell ref="T200:T202"/>
    <mergeCell ref="U200:U202"/>
    <mergeCell ref="V200:V202"/>
    <mergeCell ref="T188:T190"/>
    <mergeCell ref="U188:U190"/>
    <mergeCell ref="V188:V190"/>
    <mergeCell ref="A203:A205"/>
    <mergeCell ref="A170:A172"/>
    <mergeCell ref="B170:B172"/>
    <mergeCell ref="A173:A175"/>
    <mergeCell ref="B173:B175"/>
    <mergeCell ref="A206:A208"/>
    <mergeCell ref="C203:C205"/>
    <mergeCell ref="D203:D205"/>
    <mergeCell ref="E203:E205"/>
    <mergeCell ref="F203:F205"/>
    <mergeCell ref="G203:G205"/>
    <mergeCell ref="B206:B208"/>
    <mergeCell ref="C206:C208"/>
    <mergeCell ref="D206:D208"/>
    <mergeCell ref="A200:A202"/>
    <mergeCell ref="F194:F196"/>
    <mergeCell ref="S185:S187"/>
    <mergeCell ref="U65:U67"/>
    <mergeCell ref="AA107:AA109"/>
    <mergeCell ref="AB107:AB109"/>
    <mergeCell ref="AA95:AA97"/>
    <mergeCell ref="AB95:AB97"/>
    <mergeCell ref="AA98:AA100"/>
    <mergeCell ref="AB98:AB100"/>
    <mergeCell ref="AA101:AA103"/>
    <mergeCell ref="AB101:AB103"/>
    <mergeCell ref="Z113:Z115"/>
    <mergeCell ref="AA113:AA115"/>
    <mergeCell ref="AB113:AB115"/>
    <mergeCell ref="AA86:AA88"/>
    <mergeCell ref="AB86:AB88"/>
    <mergeCell ref="AA89:AA91"/>
    <mergeCell ref="AB89:AB91"/>
    <mergeCell ref="AA92:AA94"/>
    <mergeCell ref="AB92:AB94"/>
    <mergeCell ref="AA77:AA79"/>
    <mergeCell ref="AB77:AB79"/>
    <mergeCell ref="AA80:AA82"/>
    <mergeCell ref="AB80:AB82"/>
    <mergeCell ref="AA83:AA85"/>
    <mergeCell ref="AB83:AB85"/>
    <mergeCell ref="Y107:Y109"/>
    <mergeCell ref="Z107:Z109"/>
    <mergeCell ref="Z65:Z67"/>
    <mergeCell ref="V65:V67"/>
    <mergeCell ref="Y77:Y79"/>
    <mergeCell ref="Z77:Z79"/>
    <mergeCell ref="W77:W79"/>
    <mergeCell ref="Y89:Y91"/>
    <mergeCell ref="W158:W160"/>
    <mergeCell ref="U170:U172"/>
    <mergeCell ref="V170:V172"/>
    <mergeCell ref="W170:W172"/>
    <mergeCell ref="X170:X172"/>
    <mergeCell ref="Y170:Y172"/>
    <mergeCell ref="Z170:Z172"/>
    <mergeCell ref="S173:S175"/>
    <mergeCell ref="Z122:Z124"/>
    <mergeCell ref="AA122:AA124"/>
    <mergeCell ref="X158:X160"/>
    <mergeCell ref="AA146:AA148"/>
    <mergeCell ref="AA137:AA139"/>
    <mergeCell ref="W161:W163"/>
    <mergeCell ref="X161:X163"/>
    <mergeCell ref="S131:S133"/>
    <mergeCell ref="T131:T133"/>
    <mergeCell ref="U131:U133"/>
    <mergeCell ref="V131:V133"/>
    <mergeCell ref="Y131:Y133"/>
    <mergeCell ref="Z131:Z133"/>
    <mergeCell ref="X131:X133"/>
    <mergeCell ref="Z125:Z127"/>
    <mergeCell ref="V149:V151"/>
    <mergeCell ref="Y149:Y151"/>
    <mergeCell ref="V161:V163"/>
    <mergeCell ref="S155:S157"/>
    <mergeCell ref="T155:T157"/>
    <mergeCell ref="U155:U157"/>
    <mergeCell ref="S158:S160"/>
    <mergeCell ref="S149:S151"/>
    <mergeCell ref="S167:S169"/>
  </mergeCells>
  <printOptions horizontalCentered="1"/>
  <pageMargins left="3.937007874015748E-2" right="3.937007874015748E-2" top="0.19685039370078741" bottom="7.874015748031496E-2" header="0" footer="0"/>
  <pageSetup paperSize="9" scale="36" fitToHeight="0" orientation="landscape" r:id="rId1"/>
  <rowBreaks count="4" manualBreakCount="4">
    <brk id="39" max="29" man="1"/>
    <brk id="67" max="29" man="1"/>
    <brk id="163" max="29" man="1"/>
    <brk id="196" max="29" man="1"/>
  </rowBreaks>
  <ignoredErrors>
    <ignoredError sqref="J71:R71 I74:J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79"/>
  <sheetViews>
    <sheetView view="pageBreakPreview" topLeftCell="C1" zoomScaleNormal="100" zoomScaleSheetLayoutView="100" workbookViewId="0">
      <selection activeCell="AG79" sqref="AG79:AJ79"/>
    </sheetView>
  </sheetViews>
  <sheetFormatPr defaultRowHeight="15"/>
  <cols>
    <col min="1" max="1" width="9.140625" style="16"/>
    <col min="2" max="2" width="44" style="16" customWidth="1"/>
    <col min="3" max="3" width="27" style="16" customWidth="1"/>
    <col min="4" max="4" width="14" style="16" customWidth="1"/>
    <col min="5" max="6" width="9.140625" style="16" customWidth="1"/>
    <col min="7" max="7" width="16.140625" style="16" customWidth="1"/>
    <col min="8" max="8" width="13.42578125" style="16" customWidth="1"/>
    <col min="9" max="9" width="3.42578125" style="16" customWidth="1"/>
    <col min="10" max="10" width="4.5703125" style="16" customWidth="1"/>
    <col min="11" max="11" width="5.42578125" style="16" customWidth="1"/>
    <col min="12" max="12" width="5.85546875" style="16" customWidth="1"/>
    <col min="13" max="13" width="11.28515625" style="16" customWidth="1"/>
    <col min="14" max="14" width="6.85546875" style="16" customWidth="1"/>
    <col min="15" max="15" width="10.28515625" style="16" customWidth="1"/>
    <col min="16" max="16" width="3.5703125" style="16" hidden="1" customWidth="1"/>
    <col min="17" max="17" width="5.7109375" style="16" hidden="1" customWidth="1"/>
    <col min="18" max="18" width="9.140625" style="16" customWidth="1"/>
    <col min="19" max="19" width="8" style="16" customWidth="1"/>
    <col min="20" max="20" width="2.7109375" style="16" hidden="1" customWidth="1"/>
    <col min="21" max="21" width="4.85546875" style="16" hidden="1" customWidth="1"/>
    <col min="22" max="22" width="4.85546875" style="16" customWidth="1"/>
    <col min="23" max="23" width="5.85546875" style="16" customWidth="1"/>
    <col min="24" max="24" width="6.140625" style="16" customWidth="1"/>
    <col min="25" max="25" width="0" style="16" hidden="1" customWidth="1"/>
    <col min="26" max="26" width="4.7109375" style="16" customWidth="1"/>
    <col min="27" max="27" width="5" style="16" customWidth="1"/>
    <col min="28" max="28" width="5.7109375" style="16" customWidth="1"/>
    <col min="29" max="29" width="3.85546875" style="16" hidden="1" customWidth="1"/>
    <col min="30" max="30" width="2.7109375" style="16" hidden="1" customWidth="1"/>
    <col min="31" max="31" width="3.28515625" style="16" hidden="1" customWidth="1"/>
    <col min="32" max="32" width="3.7109375" style="16" hidden="1" customWidth="1"/>
    <col min="33" max="33" width="4.5703125" style="16" customWidth="1"/>
    <col min="34" max="34" width="2.28515625" style="16" customWidth="1"/>
    <col min="35" max="35" width="2" style="16" customWidth="1"/>
    <col min="36" max="36" width="3.7109375" style="16" customWidth="1"/>
    <col min="37" max="37" width="4.42578125" style="16" customWidth="1"/>
    <col min="38" max="38" width="3.5703125" style="16" customWidth="1"/>
    <col min="39" max="39" width="3.85546875" style="16" customWidth="1"/>
    <col min="40" max="41" width="4.5703125" style="16" customWidth="1"/>
    <col min="42" max="42" width="2.140625" style="16" customWidth="1"/>
    <col min="43" max="43" width="2.5703125" style="16" customWidth="1"/>
    <col min="44" max="44" width="3" style="16" customWidth="1"/>
    <col min="45" max="16384" width="9.140625" style="16"/>
  </cols>
  <sheetData>
    <row r="1" spans="1:44" ht="18.75">
      <c r="AC1" s="23"/>
      <c r="AD1" s="21" t="s">
        <v>273</v>
      </c>
      <c r="AE1" s="21"/>
    </row>
    <row r="2" spans="1:44" ht="18.75">
      <c r="AC2" s="27"/>
      <c r="AD2" s="21" t="s">
        <v>274</v>
      </c>
      <c r="AE2" s="21"/>
    </row>
    <row r="3" spans="1:44">
      <c r="AD3" s="21" t="s">
        <v>275</v>
      </c>
      <c r="AE3" s="21"/>
    </row>
    <row r="4" spans="1:44" ht="18.75">
      <c r="AD4" s="21" t="s">
        <v>276</v>
      </c>
      <c r="AE4" s="23"/>
    </row>
    <row r="5" spans="1:44" ht="18.75">
      <c r="AD5" s="21" t="s">
        <v>330</v>
      </c>
      <c r="AE5" s="23"/>
    </row>
    <row r="6" spans="1:44" ht="18.75">
      <c r="A6" s="185" t="s">
        <v>32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</row>
    <row r="7" spans="1:44" ht="18.75">
      <c r="A7" s="185" t="s">
        <v>42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</row>
    <row r="8" spans="1:44" ht="18.75">
      <c r="A8" s="249" t="s">
        <v>66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</row>
    <row r="9" spans="1:44">
      <c r="A9" s="250" t="s">
        <v>33</v>
      </c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0"/>
      <c r="AK9" s="250"/>
      <c r="AL9" s="250"/>
      <c r="AM9" s="250"/>
      <c r="AN9" s="250"/>
      <c r="AO9" s="250"/>
      <c r="AP9" s="250"/>
      <c r="AQ9" s="250"/>
      <c r="AR9" s="250"/>
    </row>
    <row r="10" spans="1:44" ht="18.75">
      <c r="A10" s="185" t="s">
        <v>339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</row>
    <row r="11" spans="1:44" ht="18.75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44" ht="18.75">
      <c r="A12" s="185" t="s">
        <v>35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</row>
    <row r="13" spans="1:44" ht="18.75">
      <c r="A13" s="185" t="s">
        <v>34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  <c r="AJ13" s="185"/>
      <c r="AK13" s="185"/>
      <c r="AL13" s="185"/>
      <c r="AM13" s="185"/>
      <c r="AN13" s="185"/>
      <c r="AO13" s="185"/>
      <c r="AP13" s="185"/>
      <c r="AQ13" s="185"/>
      <c r="AR13" s="185"/>
    </row>
    <row r="16" spans="1:44" ht="15" customHeight="1">
      <c r="A16" s="237" t="s">
        <v>0</v>
      </c>
      <c r="B16" s="237" t="s">
        <v>24</v>
      </c>
      <c r="C16" s="237" t="s">
        <v>38</v>
      </c>
      <c r="D16" s="237"/>
      <c r="E16" s="237"/>
      <c r="F16" s="237"/>
      <c r="G16" s="237"/>
      <c r="H16" s="237"/>
      <c r="I16" s="237"/>
      <c r="J16" s="237"/>
      <c r="K16" s="237"/>
      <c r="L16" s="237" t="s">
        <v>40</v>
      </c>
      <c r="M16" s="237"/>
      <c r="N16" s="237" t="s">
        <v>25</v>
      </c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 t="s">
        <v>227</v>
      </c>
      <c r="AH16" s="237"/>
      <c r="AI16" s="237"/>
      <c r="AJ16" s="237"/>
      <c r="AK16" s="237" t="s">
        <v>226</v>
      </c>
      <c r="AL16" s="237"/>
      <c r="AM16" s="237"/>
      <c r="AN16" s="237"/>
      <c r="AO16" s="237" t="s">
        <v>39</v>
      </c>
      <c r="AP16" s="237"/>
      <c r="AQ16" s="237"/>
      <c r="AR16" s="237"/>
    </row>
    <row r="17" spans="1:44" ht="15" customHeight="1">
      <c r="A17" s="237"/>
      <c r="B17" s="237"/>
      <c r="C17" s="237" t="s">
        <v>12</v>
      </c>
      <c r="D17" s="237" t="s">
        <v>2</v>
      </c>
      <c r="E17" s="237" t="s">
        <v>13</v>
      </c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</row>
    <row r="18" spans="1:44" ht="23.25" customHeight="1">
      <c r="A18" s="237"/>
      <c r="B18" s="237"/>
      <c r="C18" s="237"/>
      <c r="D18" s="237"/>
      <c r="E18" s="251" t="s">
        <v>57</v>
      </c>
      <c r="F18" s="252"/>
      <c r="G18" s="253"/>
      <c r="H18" s="254" t="s">
        <v>340</v>
      </c>
      <c r="I18" s="254"/>
      <c r="J18" s="254"/>
      <c r="K18" s="254"/>
      <c r="L18" s="237"/>
      <c r="M18" s="237"/>
      <c r="N18" s="254" t="s">
        <v>58</v>
      </c>
      <c r="O18" s="254"/>
      <c r="P18" s="254"/>
      <c r="Q18" s="254"/>
      <c r="R18" s="254"/>
      <c r="S18" s="254"/>
      <c r="T18" s="254"/>
      <c r="U18" s="254"/>
      <c r="V18" s="254" t="s">
        <v>340</v>
      </c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</row>
    <row r="19" spans="1:44" ht="108">
      <c r="A19" s="237"/>
      <c r="B19" s="237"/>
      <c r="C19" s="237"/>
      <c r="D19" s="237"/>
      <c r="E19" s="234" t="s">
        <v>3</v>
      </c>
      <c r="F19" s="235"/>
      <c r="G19" s="28" t="s">
        <v>4</v>
      </c>
      <c r="H19" s="237" t="s">
        <v>3</v>
      </c>
      <c r="I19" s="237"/>
      <c r="J19" s="237" t="s">
        <v>4</v>
      </c>
      <c r="K19" s="237"/>
      <c r="L19" s="237"/>
      <c r="M19" s="237"/>
      <c r="N19" s="237" t="s">
        <v>3</v>
      </c>
      <c r="O19" s="237"/>
      <c r="P19" s="237" t="s">
        <v>26</v>
      </c>
      <c r="Q19" s="237"/>
      <c r="R19" s="237" t="s">
        <v>4</v>
      </c>
      <c r="S19" s="237"/>
      <c r="T19" s="237" t="s">
        <v>27</v>
      </c>
      <c r="U19" s="237"/>
      <c r="V19" s="237" t="s">
        <v>3</v>
      </c>
      <c r="W19" s="237"/>
      <c r="X19" s="237"/>
      <c r="Y19" s="28" t="s">
        <v>26</v>
      </c>
      <c r="Z19" s="237" t="s">
        <v>4</v>
      </c>
      <c r="AA19" s="237"/>
      <c r="AB19" s="237"/>
      <c r="AC19" s="237" t="s">
        <v>27</v>
      </c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</row>
    <row r="20" spans="1:44" ht="15" customHeight="1">
      <c r="A20" s="28">
        <v>1</v>
      </c>
      <c r="B20" s="28">
        <v>2</v>
      </c>
      <c r="C20" s="28">
        <v>3</v>
      </c>
      <c r="D20" s="28">
        <v>4</v>
      </c>
      <c r="E20" s="234">
        <v>5</v>
      </c>
      <c r="F20" s="235"/>
      <c r="G20" s="28">
        <v>6</v>
      </c>
      <c r="H20" s="237">
        <v>7</v>
      </c>
      <c r="I20" s="237"/>
      <c r="J20" s="237">
        <v>8</v>
      </c>
      <c r="K20" s="237"/>
      <c r="L20" s="237">
        <v>9</v>
      </c>
      <c r="M20" s="237"/>
      <c r="N20" s="237">
        <v>10</v>
      </c>
      <c r="O20" s="237"/>
      <c r="P20" s="237">
        <v>11</v>
      </c>
      <c r="Q20" s="237"/>
      <c r="R20" s="237">
        <v>11</v>
      </c>
      <c r="S20" s="237"/>
      <c r="T20" s="237">
        <v>13</v>
      </c>
      <c r="U20" s="237"/>
      <c r="V20" s="237">
        <v>12</v>
      </c>
      <c r="W20" s="237"/>
      <c r="X20" s="237"/>
      <c r="Y20" s="28">
        <v>15</v>
      </c>
      <c r="Z20" s="237">
        <v>13</v>
      </c>
      <c r="AA20" s="237"/>
      <c r="AB20" s="237"/>
      <c r="AC20" s="237">
        <v>17</v>
      </c>
      <c r="AD20" s="237"/>
      <c r="AE20" s="237"/>
      <c r="AF20" s="237"/>
      <c r="AG20" s="237">
        <v>14</v>
      </c>
      <c r="AH20" s="237"/>
      <c r="AI20" s="237"/>
      <c r="AJ20" s="237"/>
      <c r="AK20" s="237">
        <v>15</v>
      </c>
      <c r="AL20" s="237"/>
      <c r="AM20" s="237"/>
      <c r="AN20" s="237"/>
      <c r="AO20" s="237">
        <v>16</v>
      </c>
      <c r="AP20" s="237"/>
      <c r="AQ20" s="237"/>
      <c r="AR20" s="237"/>
    </row>
    <row r="21" spans="1:44">
      <c r="A21" s="255" t="s">
        <v>67</v>
      </c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</row>
    <row r="22" spans="1:44" ht="15" customHeight="1">
      <c r="A22" s="255" t="s">
        <v>68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  <c r="AH22" s="255"/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</row>
    <row r="23" spans="1:44">
      <c r="A23" s="242" t="s">
        <v>28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42"/>
      <c r="AP23" s="242"/>
      <c r="AQ23" s="242"/>
      <c r="AR23" s="242"/>
    </row>
    <row r="24" spans="1:44" ht="80.25" hidden="1" customHeight="1">
      <c r="A24" s="256">
        <v>1</v>
      </c>
      <c r="B24" s="259" t="s">
        <v>88</v>
      </c>
      <c r="C24" s="32" t="s">
        <v>90</v>
      </c>
      <c r="D24" s="11" t="s">
        <v>54</v>
      </c>
      <c r="E24" s="234">
        <f>H24</f>
        <v>100</v>
      </c>
      <c r="F24" s="235"/>
      <c r="G24" s="28">
        <f>J24</f>
        <v>100</v>
      </c>
      <c r="H24" s="239">
        <v>100</v>
      </c>
      <c r="I24" s="240"/>
      <c r="J24" s="239">
        <v>100</v>
      </c>
      <c r="K24" s="240"/>
      <c r="L24" s="237">
        <f>G24/E24</f>
        <v>1</v>
      </c>
      <c r="M24" s="237"/>
      <c r="N24" s="246">
        <f>V24</f>
        <v>95693982.409999996</v>
      </c>
      <c r="O24" s="247"/>
      <c r="P24" s="246">
        <f>X24</f>
        <v>0</v>
      </c>
      <c r="Q24" s="247"/>
      <c r="R24" s="246">
        <f>Z24</f>
        <v>94425675.210000008</v>
      </c>
      <c r="S24" s="247"/>
      <c r="T24" s="246">
        <f>AB24</f>
        <v>0</v>
      </c>
      <c r="U24" s="247"/>
      <c r="V24" s="246">
        <v>95693982.409999996</v>
      </c>
      <c r="W24" s="262"/>
      <c r="X24" s="247"/>
      <c r="Y24" s="33">
        <v>0</v>
      </c>
      <c r="Z24" s="246">
        <v>94425675.210000008</v>
      </c>
      <c r="AA24" s="262"/>
      <c r="AB24" s="247"/>
      <c r="AC24" s="248">
        <v>0</v>
      </c>
      <c r="AD24" s="248"/>
      <c r="AE24" s="248"/>
      <c r="AF24" s="248"/>
      <c r="AG24" s="243">
        <f>R24/N24</f>
        <v>0.98674621780744853</v>
      </c>
      <c r="AH24" s="243"/>
      <c r="AI24" s="243"/>
      <c r="AJ24" s="243"/>
      <c r="AK24" s="243">
        <f>(L24+L25+L26)/3/AG24</f>
        <v>1.0360618349863022</v>
      </c>
      <c r="AL24" s="243"/>
      <c r="AM24" s="243"/>
      <c r="AN24" s="243"/>
      <c r="AO24" s="237" t="s">
        <v>20</v>
      </c>
      <c r="AP24" s="237"/>
      <c r="AQ24" s="237"/>
      <c r="AR24" s="237"/>
    </row>
    <row r="25" spans="1:44" ht="36" hidden="1">
      <c r="A25" s="257"/>
      <c r="B25" s="260"/>
      <c r="C25" s="32" t="s">
        <v>206</v>
      </c>
      <c r="D25" s="11" t="s">
        <v>92</v>
      </c>
      <c r="E25" s="234">
        <f>H25</f>
        <v>1030</v>
      </c>
      <c r="F25" s="235"/>
      <c r="G25" s="28">
        <f>J25</f>
        <v>1099</v>
      </c>
      <c r="H25" s="239">
        <v>1030</v>
      </c>
      <c r="I25" s="240"/>
      <c r="J25" s="239">
        <v>1099</v>
      </c>
      <c r="K25" s="240"/>
      <c r="L25" s="243">
        <f>G25/E25</f>
        <v>1.0669902912621358</v>
      </c>
      <c r="M25" s="243"/>
      <c r="N25" s="246">
        <f>V25</f>
        <v>0</v>
      </c>
      <c r="O25" s="247"/>
      <c r="P25" s="246">
        <f>X25</f>
        <v>0</v>
      </c>
      <c r="Q25" s="247"/>
      <c r="R25" s="246">
        <f>Z25</f>
        <v>0</v>
      </c>
      <c r="S25" s="247"/>
      <c r="T25" s="246">
        <f>AB25</f>
        <v>0</v>
      </c>
      <c r="U25" s="247"/>
      <c r="V25" s="246">
        <v>0</v>
      </c>
      <c r="W25" s="262"/>
      <c r="X25" s="247"/>
      <c r="Y25" s="33">
        <v>0</v>
      </c>
      <c r="Z25" s="246">
        <v>0</v>
      </c>
      <c r="AA25" s="262"/>
      <c r="AB25" s="247"/>
      <c r="AC25" s="248">
        <v>0</v>
      </c>
      <c r="AD25" s="248"/>
      <c r="AE25" s="248"/>
      <c r="AF25" s="248"/>
      <c r="AG25" s="237">
        <v>0</v>
      </c>
      <c r="AH25" s="237"/>
      <c r="AI25" s="237"/>
      <c r="AJ25" s="237"/>
      <c r="AK25" s="237"/>
      <c r="AL25" s="237"/>
      <c r="AM25" s="237"/>
      <c r="AN25" s="237"/>
      <c r="AO25" s="237" t="s">
        <v>20</v>
      </c>
      <c r="AP25" s="237"/>
      <c r="AQ25" s="237"/>
      <c r="AR25" s="237"/>
    </row>
    <row r="26" spans="1:44" ht="72" hidden="1">
      <c r="A26" s="258"/>
      <c r="B26" s="261"/>
      <c r="C26" s="32" t="s">
        <v>93</v>
      </c>
      <c r="D26" s="11" t="s">
        <v>54</v>
      </c>
      <c r="E26" s="234">
        <f>H26</f>
        <v>100</v>
      </c>
      <c r="F26" s="235"/>
      <c r="G26" s="28">
        <f>J26</f>
        <v>100</v>
      </c>
      <c r="H26" s="239">
        <v>100</v>
      </c>
      <c r="I26" s="240"/>
      <c r="J26" s="239">
        <v>100</v>
      </c>
      <c r="K26" s="240"/>
      <c r="L26" s="237">
        <f>G26/E26</f>
        <v>1</v>
      </c>
      <c r="M26" s="237"/>
      <c r="N26" s="246">
        <f>V26</f>
        <v>0</v>
      </c>
      <c r="O26" s="247"/>
      <c r="P26" s="246">
        <f>X26</f>
        <v>0</v>
      </c>
      <c r="Q26" s="247"/>
      <c r="R26" s="246">
        <f>Z26</f>
        <v>0</v>
      </c>
      <c r="S26" s="247"/>
      <c r="T26" s="246">
        <f>AB26</f>
        <v>0</v>
      </c>
      <c r="U26" s="247"/>
      <c r="V26" s="246">
        <v>0</v>
      </c>
      <c r="W26" s="262"/>
      <c r="X26" s="247"/>
      <c r="Y26" s="33">
        <v>0</v>
      </c>
      <c r="Z26" s="246">
        <v>0</v>
      </c>
      <c r="AA26" s="262"/>
      <c r="AB26" s="247"/>
      <c r="AC26" s="248">
        <v>0</v>
      </c>
      <c r="AD26" s="248"/>
      <c r="AE26" s="248"/>
      <c r="AF26" s="248"/>
      <c r="AG26" s="237">
        <v>0</v>
      </c>
      <c r="AH26" s="237"/>
      <c r="AI26" s="237"/>
      <c r="AJ26" s="237"/>
      <c r="AK26" s="237"/>
      <c r="AL26" s="237"/>
      <c r="AM26" s="237"/>
      <c r="AN26" s="237"/>
      <c r="AO26" s="237" t="s">
        <v>20</v>
      </c>
      <c r="AP26" s="237"/>
      <c r="AQ26" s="237"/>
      <c r="AR26" s="237"/>
    </row>
    <row r="27" spans="1:44" ht="47.25" hidden="1" customHeight="1">
      <c r="A27" s="30">
        <v>2</v>
      </c>
      <c r="B27" s="32" t="s">
        <v>89</v>
      </c>
      <c r="C27" s="32" t="s">
        <v>94</v>
      </c>
      <c r="D27" s="11" t="s">
        <v>54</v>
      </c>
      <c r="E27" s="234">
        <f>H27</f>
        <v>100</v>
      </c>
      <c r="F27" s="235"/>
      <c r="G27" s="28">
        <f>J27</f>
        <v>100</v>
      </c>
      <c r="H27" s="239">
        <v>100</v>
      </c>
      <c r="I27" s="240"/>
      <c r="J27" s="239">
        <v>100</v>
      </c>
      <c r="K27" s="240"/>
      <c r="L27" s="237">
        <f>G27/E27</f>
        <v>1</v>
      </c>
      <c r="M27" s="237"/>
      <c r="N27" s="246">
        <f>V27</f>
        <v>1232200</v>
      </c>
      <c r="O27" s="247"/>
      <c r="P27" s="246">
        <f>X27</f>
        <v>0</v>
      </c>
      <c r="Q27" s="247"/>
      <c r="R27" s="246">
        <f>Z27</f>
        <v>1148176.83</v>
      </c>
      <c r="S27" s="247"/>
      <c r="T27" s="246">
        <f>AB27</f>
        <v>0</v>
      </c>
      <c r="U27" s="247"/>
      <c r="V27" s="246">
        <v>1232200</v>
      </c>
      <c r="W27" s="262"/>
      <c r="X27" s="247"/>
      <c r="Y27" s="33">
        <v>0</v>
      </c>
      <c r="Z27" s="246">
        <v>1148176.83</v>
      </c>
      <c r="AA27" s="262"/>
      <c r="AB27" s="247"/>
      <c r="AC27" s="248">
        <v>0</v>
      </c>
      <c r="AD27" s="248" t="s">
        <v>20</v>
      </c>
      <c r="AE27" s="248"/>
      <c r="AF27" s="248"/>
      <c r="AG27" s="243">
        <f>(R27-P27+T27)/(N27-P27)</f>
        <v>0.9318104447329979</v>
      </c>
      <c r="AH27" s="243"/>
      <c r="AI27" s="243"/>
      <c r="AJ27" s="243" t="s">
        <v>20</v>
      </c>
      <c r="AK27" s="243">
        <f>L27/AG27</f>
        <v>1.0731796425468714</v>
      </c>
      <c r="AL27" s="243"/>
      <c r="AM27" s="243"/>
      <c r="AN27" s="243"/>
      <c r="AO27" s="237" t="s">
        <v>41</v>
      </c>
      <c r="AP27" s="237"/>
      <c r="AQ27" s="237"/>
      <c r="AR27" s="237" t="s">
        <v>20</v>
      </c>
    </row>
    <row r="28" spans="1:44" ht="15" hidden="1" customHeight="1">
      <c r="A28" s="32"/>
      <c r="B28" s="34"/>
      <c r="C28" s="35" t="s">
        <v>59</v>
      </c>
      <c r="D28" s="29" t="s">
        <v>20</v>
      </c>
      <c r="E28" s="263" t="s">
        <v>20</v>
      </c>
      <c r="F28" s="264"/>
      <c r="G28" s="29" t="s">
        <v>20</v>
      </c>
      <c r="H28" s="242" t="s">
        <v>20</v>
      </c>
      <c r="I28" s="242"/>
      <c r="J28" s="242" t="s">
        <v>20</v>
      </c>
      <c r="K28" s="242"/>
      <c r="L28" s="237"/>
      <c r="M28" s="237"/>
      <c r="N28" s="248">
        <f>SUM(N24:O27)</f>
        <v>96926182.409999996</v>
      </c>
      <c r="O28" s="237"/>
      <c r="P28" s="248">
        <f>SUM(P24:Q27)</f>
        <v>0</v>
      </c>
      <c r="Q28" s="237"/>
      <c r="R28" s="248">
        <f>SUM(R24:S27)</f>
        <v>95573852.040000007</v>
      </c>
      <c r="S28" s="237"/>
      <c r="T28" s="248">
        <f>SUM(T24:U27)</f>
        <v>0</v>
      </c>
      <c r="U28" s="237"/>
      <c r="V28" s="248">
        <f>SUM(V24:X27)</f>
        <v>96926182.409999996</v>
      </c>
      <c r="W28" s="237"/>
      <c r="X28" s="237"/>
      <c r="Y28" s="33">
        <f>SUM(Y24:Y27)</f>
        <v>0</v>
      </c>
      <c r="Z28" s="248">
        <f>SUM(Z24:AB27)</f>
        <v>95573852.040000007</v>
      </c>
      <c r="AA28" s="237"/>
      <c r="AB28" s="237"/>
      <c r="AC28" s="248">
        <f>SUM(AC24:AF27)</f>
        <v>0</v>
      </c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 t="s">
        <v>41</v>
      </c>
      <c r="AP28" s="237"/>
      <c r="AQ28" s="237"/>
      <c r="AR28" s="237" t="s">
        <v>20</v>
      </c>
    </row>
    <row r="29" spans="1:44" hidden="1">
      <c r="A29" s="237" t="s">
        <v>29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</row>
    <row r="30" spans="1:44" hidden="1">
      <c r="A30" s="32"/>
      <c r="B30" s="32" t="s">
        <v>30</v>
      </c>
      <c r="C30" s="36" t="s">
        <v>31</v>
      </c>
      <c r="D30" s="28"/>
      <c r="E30" s="234"/>
      <c r="F30" s="235"/>
      <c r="G30" s="28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8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 t="s">
        <v>20</v>
      </c>
      <c r="AN30" s="237"/>
      <c r="AO30" s="237" t="s">
        <v>41</v>
      </c>
      <c r="AP30" s="237"/>
      <c r="AQ30" s="237"/>
      <c r="AR30" s="237" t="s">
        <v>20</v>
      </c>
    </row>
    <row r="31" spans="1:44" hidden="1">
      <c r="A31" s="32"/>
      <c r="B31" s="32"/>
      <c r="C31" s="32"/>
      <c r="D31" s="28"/>
      <c r="E31" s="234"/>
      <c r="F31" s="235"/>
      <c r="G31" s="28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8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</row>
    <row r="32" spans="1:44" hidden="1">
      <c r="A32" s="32"/>
      <c r="B32" s="238" t="s">
        <v>60</v>
      </c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8"/>
      <c r="AN32" s="238"/>
      <c r="AO32" s="265">
        <f>(AK24+AK27)/2*100</f>
        <v>105.46207387665869</v>
      </c>
      <c r="AP32" s="265"/>
      <c r="AQ32" s="265"/>
      <c r="AR32" s="265"/>
    </row>
    <row r="33" spans="1:44">
      <c r="A33" s="255" t="s">
        <v>96</v>
      </c>
      <c r="B33" s="255"/>
      <c r="C33" s="255"/>
      <c r="D33" s="255"/>
      <c r="E33" s="255"/>
      <c r="F33" s="255"/>
      <c r="G33" s="255"/>
      <c r="H33" s="255"/>
      <c r="I33" s="255"/>
      <c r="J33" s="255"/>
      <c r="K33" s="255"/>
      <c r="L33" s="255"/>
      <c r="M33" s="255"/>
      <c r="N33" s="255"/>
      <c r="O33" s="255"/>
      <c r="P33" s="255"/>
      <c r="Q33" s="255"/>
      <c r="R33" s="255"/>
      <c r="S33" s="255"/>
      <c r="T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  <c r="AF33" s="255"/>
      <c r="AG33" s="255"/>
      <c r="AH33" s="255"/>
      <c r="AI33" s="255"/>
      <c r="AJ33" s="255"/>
      <c r="AK33" s="255"/>
      <c r="AL33" s="255"/>
      <c r="AM33" s="255"/>
      <c r="AN33" s="255"/>
      <c r="AO33" s="255"/>
      <c r="AP33" s="255"/>
      <c r="AQ33" s="255"/>
      <c r="AR33" s="255"/>
    </row>
    <row r="34" spans="1:44">
      <c r="A34" s="242" t="s">
        <v>28</v>
      </c>
      <c r="B34" s="242"/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  <c r="AF34" s="242"/>
      <c r="AG34" s="242"/>
      <c r="AH34" s="242"/>
      <c r="AI34" s="242"/>
      <c r="AJ34" s="242"/>
      <c r="AK34" s="242"/>
      <c r="AL34" s="242"/>
      <c r="AM34" s="242"/>
      <c r="AN34" s="242"/>
      <c r="AO34" s="242"/>
      <c r="AP34" s="242"/>
      <c r="AQ34" s="242"/>
      <c r="AR34" s="242"/>
    </row>
    <row r="35" spans="1:44" ht="58.5" customHeight="1">
      <c r="A35" s="256">
        <v>1</v>
      </c>
      <c r="B35" s="259" t="s">
        <v>98</v>
      </c>
      <c r="C35" s="32" t="s">
        <v>207</v>
      </c>
      <c r="D35" s="11" t="s">
        <v>54</v>
      </c>
      <c r="E35" s="234">
        <f t="shared" ref="E35:E43" si="0">H35</f>
        <v>100</v>
      </c>
      <c r="F35" s="235"/>
      <c r="G35" s="28">
        <f t="shared" ref="G35:G43" si="1">J35</f>
        <v>100</v>
      </c>
      <c r="H35" s="239">
        <v>100</v>
      </c>
      <c r="I35" s="240"/>
      <c r="J35" s="239">
        <v>100</v>
      </c>
      <c r="K35" s="240"/>
      <c r="L35" s="243">
        <f t="shared" ref="L35:L43" si="2">G35/E35</f>
        <v>1</v>
      </c>
      <c r="M35" s="243"/>
      <c r="N35" s="246">
        <f t="shared" ref="N35:N43" si="3">V35</f>
        <v>323932440.92000002</v>
      </c>
      <c r="O35" s="247"/>
      <c r="P35" s="246">
        <f t="shared" ref="P35:P43" si="4">X35</f>
        <v>0</v>
      </c>
      <c r="Q35" s="247"/>
      <c r="R35" s="246">
        <f t="shared" ref="R35:R43" si="5">Z35</f>
        <v>319965767.79000002</v>
      </c>
      <c r="S35" s="247"/>
      <c r="T35" s="246">
        <f t="shared" ref="T35:T43" si="6">AB35</f>
        <v>0</v>
      </c>
      <c r="U35" s="247"/>
      <c r="V35" s="246">
        <v>323932440.92000002</v>
      </c>
      <c r="W35" s="262"/>
      <c r="X35" s="247"/>
      <c r="Y35" s="33">
        <v>0</v>
      </c>
      <c r="Z35" s="246">
        <v>319965767.79000002</v>
      </c>
      <c r="AA35" s="262"/>
      <c r="AB35" s="247"/>
      <c r="AC35" s="248">
        <v>0</v>
      </c>
      <c r="AD35" s="248"/>
      <c r="AE35" s="248"/>
      <c r="AF35" s="248"/>
      <c r="AG35" s="243">
        <f>(R35-P35+T35)/(N35-P35)</f>
        <v>0.98775462834554562</v>
      </c>
      <c r="AH35" s="243"/>
      <c r="AI35" s="243"/>
      <c r="AJ35" s="243" t="s">
        <v>20</v>
      </c>
      <c r="AK35" s="243">
        <f>(L35+L36+L37+L38)/4/AG35</f>
        <v>1.0282760072542465</v>
      </c>
      <c r="AL35" s="243"/>
      <c r="AM35" s="243"/>
      <c r="AN35" s="243"/>
      <c r="AO35" s="237" t="s">
        <v>20</v>
      </c>
      <c r="AP35" s="237"/>
      <c r="AQ35" s="237"/>
      <c r="AR35" s="237"/>
    </row>
    <row r="36" spans="1:44" ht="60">
      <c r="A36" s="257"/>
      <c r="B36" s="260"/>
      <c r="C36" s="32" t="s">
        <v>208</v>
      </c>
      <c r="D36" s="11" t="s">
        <v>54</v>
      </c>
      <c r="E36" s="234">
        <f t="shared" si="0"/>
        <v>100</v>
      </c>
      <c r="F36" s="235"/>
      <c r="G36" s="28">
        <f t="shared" si="1"/>
        <v>100</v>
      </c>
      <c r="H36" s="239">
        <v>100</v>
      </c>
      <c r="I36" s="240"/>
      <c r="J36" s="239">
        <v>100</v>
      </c>
      <c r="K36" s="240"/>
      <c r="L36" s="243">
        <f t="shared" si="2"/>
        <v>1</v>
      </c>
      <c r="M36" s="243"/>
      <c r="N36" s="246">
        <f t="shared" si="3"/>
        <v>0</v>
      </c>
      <c r="O36" s="247"/>
      <c r="P36" s="246">
        <f t="shared" si="4"/>
        <v>0</v>
      </c>
      <c r="Q36" s="247"/>
      <c r="R36" s="246">
        <f t="shared" si="5"/>
        <v>0</v>
      </c>
      <c r="S36" s="247"/>
      <c r="T36" s="246">
        <f t="shared" si="6"/>
        <v>0</v>
      </c>
      <c r="U36" s="247"/>
      <c r="V36" s="246">
        <v>0</v>
      </c>
      <c r="W36" s="262"/>
      <c r="X36" s="247"/>
      <c r="Y36" s="33">
        <v>0</v>
      </c>
      <c r="Z36" s="246">
        <v>0</v>
      </c>
      <c r="AA36" s="262"/>
      <c r="AB36" s="247"/>
      <c r="AC36" s="248">
        <v>0</v>
      </c>
      <c r="AD36" s="248"/>
      <c r="AE36" s="248"/>
      <c r="AF36" s="248"/>
      <c r="AG36" s="243">
        <v>0</v>
      </c>
      <c r="AH36" s="243"/>
      <c r="AI36" s="243"/>
      <c r="AJ36" s="243"/>
      <c r="AK36" s="237"/>
      <c r="AL36" s="237"/>
      <c r="AM36" s="237"/>
      <c r="AN36" s="237"/>
      <c r="AO36" s="237" t="s">
        <v>20</v>
      </c>
      <c r="AP36" s="237"/>
      <c r="AQ36" s="237"/>
      <c r="AR36" s="237"/>
    </row>
    <row r="37" spans="1:44" s="21" customFormat="1" ht="36">
      <c r="A37" s="257"/>
      <c r="B37" s="260"/>
      <c r="C37" s="32" t="s">
        <v>209</v>
      </c>
      <c r="D37" s="11" t="s">
        <v>54</v>
      </c>
      <c r="E37" s="234">
        <f t="shared" si="0"/>
        <v>100</v>
      </c>
      <c r="F37" s="235"/>
      <c r="G37" s="28">
        <f t="shared" si="1"/>
        <v>98.4</v>
      </c>
      <c r="H37" s="239">
        <v>100</v>
      </c>
      <c r="I37" s="240"/>
      <c r="J37" s="239">
        <v>98.4</v>
      </c>
      <c r="K37" s="240"/>
      <c r="L37" s="243">
        <f t="shared" si="2"/>
        <v>0.9840000000000001</v>
      </c>
      <c r="M37" s="243"/>
      <c r="N37" s="246">
        <f t="shared" si="3"/>
        <v>0</v>
      </c>
      <c r="O37" s="247"/>
      <c r="P37" s="246">
        <f t="shared" si="4"/>
        <v>0</v>
      </c>
      <c r="Q37" s="247"/>
      <c r="R37" s="246">
        <f t="shared" si="5"/>
        <v>0</v>
      </c>
      <c r="S37" s="247"/>
      <c r="T37" s="246">
        <f t="shared" si="6"/>
        <v>0</v>
      </c>
      <c r="U37" s="247"/>
      <c r="V37" s="246">
        <v>0</v>
      </c>
      <c r="W37" s="262"/>
      <c r="X37" s="247"/>
      <c r="Y37" s="33">
        <v>0</v>
      </c>
      <c r="Z37" s="246">
        <v>0</v>
      </c>
      <c r="AA37" s="262"/>
      <c r="AB37" s="247"/>
      <c r="AC37" s="248">
        <v>0</v>
      </c>
      <c r="AD37" s="248"/>
      <c r="AE37" s="248"/>
      <c r="AF37" s="248"/>
      <c r="AG37" s="243">
        <v>0</v>
      </c>
      <c r="AH37" s="243"/>
      <c r="AI37" s="243"/>
      <c r="AJ37" s="243"/>
      <c r="AK37" s="237"/>
      <c r="AL37" s="237"/>
      <c r="AM37" s="237"/>
      <c r="AN37" s="237"/>
      <c r="AO37" s="237" t="s">
        <v>20</v>
      </c>
      <c r="AP37" s="237"/>
      <c r="AQ37" s="237"/>
      <c r="AR37" s="237"/>
    </row>
    <row r="38" spans="1:44" s="21" customFormat="1" ht="34.5" customHeight="1">
      <c r="A38" s="258"/>
      <c r="B38" s="261"/>
      <c r="C38" s="32" t="s">
        <v>210</v>
      </c>
      <c r="D38" s="11" t="s">
        <v>92</v>
      </c>
      <c r="E38" s="234">
        <f t="shared" si="0"/>
        <v>3010</v>
      </c>
      <c r="F38" s="235"/>
      <c r="G38" s="28">
        <f t="shared" si="1"/>
        <v>3247</v>
      </c>
      <c r="H38" s="239">
        <v>3010</v>
      </c>
      <c r="I38" s="240"/>
      <c r="J38" s="239">
        <v>3247</v>
      </c>
      <c r="K38" s="240"/>
      <c r="L38" s="243">
        <f t="shared" si="2"/>
        <v>1.0787375415282392</v>
      </c>
      <c r="M38" s="243"/>
      <c r="N38" s="246">
        <f t="shared" si="3"/>
        <v>0</v>
      </c>
      <c r="O38" s="247"/>
      <c r="P38" s="246">
        <f t="shared" si="4"/>
        <v>0</v>
      </c>
      <c r="Q38" s="247"/>
      <c r="R38" s="246">
        <f t="shared" si="5"/>
        <v>0</v>
      </c>
      <c r="S38" s="247"/>
      <c r="T38" s="246">
        <f t="shared" si="6"/>
        <v>0</v>
      </c>
      <c r="U38" s="247"/>
      <c r="V38" s="246">
        <v>0</v>
      </c>
      <c r="W38" s="262"/>
      <c r="X38" s="247"/>
      <c r="Y38" s="33">
        <v>0</v>
      </c>
      <c r="Z38" s="246">
        <v>0</v>
      </c>
      <c r="AA38" s="262"/>
      <c r="AB38" s="247"/>
      <c r="AC38" s="248">
        <v>0</v>
      </c>
      <c r="AD38" s="248"/>
      <c r="AE38" s="248"/>
      <c r="AF38" s="248"/>
      <c r="AG38" s="243">
        <v>0</v>
      </c>
      <c r="AH38" s="243"/>
      <c r="AI38" s="243"/>
      <c r="AJ38" s="243"/>
      <c r="AK38" s="237"/>
      <c r="AL38" s="237"/>
      <c r="AM38" s="237"/>
      <c r="AN38" s="237"/>
      <c r="AO38" s="237" t="s">
        <v>20</v>
      </c>
      <c r="AP38" s="237"/>
      <c r="AQ38" s="237"/>
      <c r="AR38" s="237"/>
    </row>
    <row r="39" spans="1:44" s="21" customFormat="1" ht="122.25" customHeight="1">
      <c r="A39" s="256">
        <v>2</v>
      </c>
      <c r="B39" s="259" t="s">
        <v>104</v>
      </c>
      <c r="C39" s="32" t="s">
        <v>105</v>
      </c>
      <c r="D39" s="11" t="s">
        <v>54</v>
      </c>
      <c r="E39" s="234">
        <f t="shared" si="0"/>
        <v>100</v>
      </c>
      <c r="F39" s="235"/>
      <c r="G39" s="28">
        <f t="shared" si="1"/>
        <v>100</v>
      </c>
      <c r="H39" s="239">
        <v>100</v>
      </c>
      <c r="I39" s="240"/>
      <c r="J39" s="239">
        <v>100</v>
      </c>
      <c r="K39" s="240"/>
      <c r="L39" s="243">
        <f t="shared" si="2"/>
        <v>1</v>
      </c>
      <c r="M39" s="243"/>
      <c r="N39" s="246">
        <f t="shared" si="3"/>
        <v>512126.66</v>
      </c>
      <c r="O39" s="247"/>
      <c r="P39" s="246">
        <f t="shared" si="4"/>
        <v>0</v>
      </c>
      <c r="Q39" s="247"/>
      <c r="R39" s="246">
        <f t="shared" si="5"/>
        <v>475466.96</v>
      </c>
      <c r="S39" s="247"/>
      <c r="T39" s="246">
        <f t="shared" si="6"/>
        <v>0</v>
      </c>
      <c r="U39" s="247"/>
      <c r="V39" s="246">
        <v>512126.66</v>
      </c>
      <c r="W39" s="262"/>
      <c r="X39" s="247"/>
      <c r="Y39" s="33">
        <v>0</v>
      </c>
      <c r="Z39" s="246">
        <v>475466.96</v>
      </c>
      <c r="AA39" s="262"/>
      <c r="AB39" s="247"/>
      <c r="AC39" s="248">
        <v>0</v>
      </c>
      <c r="AD39" s="248"/>
      <c r="AE39" s="248"/>
      <c r="AF39" s="248"/>
      <c r="AG39" s="243">
        <f>(R39-P39+T39)/(N39-P39)</f>
        <v>0.9284167319076887</v>
      </c>
      <c r="AH39" s="243"/>
      <c r="AI39" s="243"/>
      <c r="AJ39" s="243" t="s">
        <v>20</v>
      </c>
      <c r="AK39" s="243">
        <f>(L39+L40)/2/AG39</f>
        <v>1.0816520537850174</v>
      </c>
      <c r="AL39" s="243"/>
      <c r="AM39" s="243"/>
      <c r="AN39" s="243"/>
      <c r="AO39" s="237" t="s">
        <v>20</v>
      </c>
      <c r="AP39" s="237"/>
      <c r="AQ39" s="237"/>
      <c r="AR39" s="237"/>
    </row>
    <row r="40" spans="1:44" s="21" customFormat="1" ht="60">
      <c r="A40" s="258"/>
      <c r="B40" s="261"/>
      <c r="C40" s="32" t="s">
        <v>211</v>
      </c>
      <c r="D40" s="11" t="s">
        <v>54</v>
      </c>
      <c r="E40" s="234">
        <f t="shared" si="0"/>
        <v>94.7</v>
      </c>
      <c r="F40" s="235"/>
      <c r="G40" s="28">
        <f t="shared" si="1"/>
        <v>95.5</v>
      </c>
      <c r="H40" s="239">
        <v>94.7</v>
      </c>
      <c r="I40" s="240"/>
      <c r="J40" s="239">
        <v>95.5</v>
      </c>
      <c r="K40" s="240"/>
      <c r="L40" s="243">
        <f t="shared" si="2"/>
        <v>1.0084477296726504</v>
      </c>
      <c r="M40" s="243"/>
      <c r="N40" s="246">
        <f t="shared" si="3"/>
        <v>0</v>
      </c>
      <c r="O40" s="247"/>
      <c r="P40" s="246">
        <f t="shared" si="4"/>
        <v>0</v>
      </c>
      <c r="Q40" s="247"/>
      <c r="R40" s="246">
        <f t="shared" si="5"/>
        <v>0</v>
      </c>
      <c r="S40" s="247"/>
      <c r="T40" s="246">
        <f t="shared" si="6"/>
        <v>0</v>
      </c>
      <c r="U40" s="247"/>
      <c r="V40" s="246">
        <v>0</v>
      </c>
      <c r="W40" s="262"/>
      <c r="X40" s="247"/>
      <c r="Y40" s="33">
        <v>0</v>
      </c>
      <c r="Z40" s="246">
        <v>0</v>
      </c>
      <c r="AA40" s="262"/>
      <c r="AB40" s="247"/>
      <c r="AC40" s="248">
        <v>0</v>
      </c>
      <c r="AD40" s="248"/>
      <c r="AE40" s="248"/>
      <c r="AF40" s="248"/>
      <c r="AG40" s="243">
        <v>0</v>
      </c>
      <c r="AH40" s="243"/>
      <c r="AI40" s="243"/>
      <c r="AJ40" s="243"/>
      <c r="AK40" s="237"/>
      <c r="AL40" s="237"/>
      <c r="AM40" s="237"/>
      <c r="AN40" s="237"/>
      <c r="AO40" s="237" t="s">
        <v>20</v>
      </c>
      <c r="AP40" s="237"/>
      <c r="AQ40" s="237"/>
      <c r="AR40" s="237"/>
    </row>
    <row r="41" spans="1:44" ht="60">
      <c r="A41" s="28">
        <v>3</v>
      </c>
      <c r="B41" s="32" t="s">
        <v>108</v>
      </c>
      <c r="C41" s="32" t="s">
        <v>109</v>
      </c>
      <c r="D41" s="11" t="s">
        <v>92</v>
      </c>
      <c r="E41" s="234">
        <v>53</v>
      </c>
      <c r="F41" s="235"/>
      <c r="G41" s="28">
        <f t="shared" si="1"/>
        <v>53</v>
      </c>
      <c r="H41" s="239">
        <v>53</v>
      </c>
      <c r="I41" s="240"/>
      <c r="J41" s="239">
        <v>53</v>
      </c>
      <c r="K41" s="240"/>
      <c r="L41" s="237">
        <f t="shared" si="2"/>
        <v>1</v>
      </c>
      <c r="M41" s="237"/>
      <c r="N41" s="246">
        <f t="shared" si="3"/>
        <v>577980</v>
      </c>
      <c r="O41" s="247"/>
      <c r="P41" s="246">
        <f t="shared" si="4"/>
        <v>0</v>
      </c>
      <c r="Q41" s="247"/>
      <c r="R41" s="246">
        <f t="shared" si="5"/>
        <v>358532.28</v>
      </c>
      <c r="S41" s="247"/>
      <c r="T41" s="246">
        <f t="shared" si="6"/>
        <v>0</v>
      </c>
      <c r="U41" s="247"/>
      <c r="V41" s="246">
        <v>577980</v>
      </c>
      <c r="W41" s="262"/>
      <c r="X41" s="247"/>
      <c r="Y41" s="33">
        <v>0</v>
      </c>
      <c r="Z41" s="246">
        <v>358532.28</v>
      </c>
      <c r="AA41" s="262"/>
      <c r="AB41" s="247"/>
      <c r="AC41" s="248">
        <v>0</v>
      </c>
      <c r="AD41" s="248"/>
      <c r="AE41" s="248"/>
      <c r="AF41" s="248"/>
      <c r="AG41" s="243">
        <f>(R41-P41+T41)/(N41-P41)</f>
        <v>0.62031952662721901</v>
      </c>
      <c r="AH41" s="243"/>
      <c r="AI41" s="243"/>
      <c r="AJ41" s="243" t="s">
        <v>20</v>
      </c>
      <c r="AK41" s="237">
        <f>L41/AG41</f>
        <v>1.6120724192532956</v>
      </c>
      <c r="AL41" s="237"/>
      <c r="AM41" s="237"/>
      <c r="AN41" s="237"/>
      <c r="AO41" s="237" t="s">
        <v>20</v>
      </c>
      <c r="AP41" s="237"/>
      <c r="AQ41" s="237"/>
      <c r="AR41" s="237"/>
    </row>
    <row r="42" spans="1:44" ht="108">
      <c r="A42" s="28">
        <v>4</v>
      </c>
      <c r="B42" s="32" t="s">
        <v>111</v>
      </c>
      <c r="C42" s="32" t="s">
        <v>112</v>
      </c>
      <c r="D42" s="11" t="s">
        <v>54</v>
      </c>
      <c r="E42" s="234">
        <f t="shared" si="0"/>
        <v>100</v>
      </c>
      <c r="F42" s="235"/>
      <c r="G42" s="28">
        <f t="shared" si="1"/>
        <v>100</v>
      </c>
      <c r="H42" s="239">
        <v>100</v>
      </c>
      <c r="I42" s="240"/>
      <c r="J42" s="239">
        <v>100</v>
      </c>
      <c r="K42" s="240"/>
      <c r="L42" s="243">
        <f t="shared" si="2"/>
        <v>1</v>
      </c>
      <c r="M42" s="243"/>
      <c r="N42" s="246">
        <f t="shared" si="3"/>
        <v>16920989.41</v>
      </c>
      <c r="O42" s="247"/>
      <c r="P42" s="246">
        <f t="shared" si="4"/>
        <v>0</v>
      </c>
      <c r="Q42" s="247"/>
      <c r="R42" s="246">
        <f t="shared" si="5"/>
        <v>16920989.41</v>
      </c>
      <c r="S42" s="247"/>
      <c r="T42" s="246">
        <f t="shared" si="6"/>
        <v>0</v>
      </c>
      <c r="U42" s="247"/>
      <c r="V42" s="246">
        <v>16920989.41</v>
      </c>
      <c r="W42" s="262"/>
      <c r="X42" s="247"/>
      <c r="Y42" s="33">
        <v>0</v>
      </c>
      <c r="Z42" s="246">
        <v>16920989.41</v>
      </c>
      <c r="AA42" s="262"/>
      <c r="AB42" s="247"/>
      <c r="AC42" s="248">
        <v>0</v>
      </c>
      <c r="AD42" s="248"/>
      <c r="AE42" s="248"/>
      <c r="AF42" s="248"/>
      <c r="AG42" s="243">
        <f>(R42-P42+T42)/(N42-P42)</f>
        <v>1</v>
      </c>
      <c r="AH42" s="243"/>
      <c r="AI42" s="243"/>
      <c r="AJ42" s="243" t="s">
        <v>20</v>
      </c>
      <c r="AK42" s="237">
        <f>L42/AG42</f>
        <v>1</v>
      </c>
      <c r="AL42" s="237"/>
      <c r="AM42" s="237"/>
      <c r="AN42" s="237"/>
      <c r="AO42" s="237" t="s">
        <v>20</v>
      </c>
      <c r="AP42" s="237"/>
      <c r="AQ42" s="237"/>
      <c r="AR42" s="237"/>
    </row>
    <row r="43" spans="1:44" ht="75" customHeight="1">
      <c r="A43" s="28">
        <v>5</v>
      </c>
      <c r="B43" s="32" t="s">
        <v>114</v>
      </c>
      <c r="C43" s="32" t="s">
        <v>115</v>
      </c>
      <c r="D43" s="11" t="s">
        <v>54</v>
      </c>
      <c r="E43" s="234">
        <f t="shared" si="0"/>
        <v>100</v>
      </c>
      <c r="F43" s="235"/>
      <c r="G43" s="28">
        <f t="shared" si="1"/>
        <v>100</v>
      </c>
      <c r="H43" s="239">
        <v>100</v>
      </c>
      <c r="I43" s="240"/>
      <c r="J43" s="239">
        <v>100</v>
      </c>
      <c r="K43" s="240"/>
      <c r="L43" s="243">
        <f t="shared" si="2"/>
        <v>1</v>
      </c>
      <c r="M43" s="243"/>
      <c r="N43" s="246">
        <f t="shared" si="3"/>
        <v>17699424</v>
      </c>
      <c r="O43" s="247"/>
      <c r="P43" s="246">
        <f t="shared" si="4"/>
        <v>0</v>
      </c>
      <c r="Q43" s="247"/>
      <c r="R43" s="246">
        <f t="shared" si="5"/>
        <v>17640648.09</v>
      </c>
      <c r="S43" s="247"/>
      <c r="T43" s="246">
        <f t="shared" si="6"/>
        <v>0</v>
      </c>
      <c r="U43" s="247"/>
      <c r="V43" s="246">
        <v>17699424</v>
      </c>
      <c r="W43" s="262"/>
      <c r="X43" s="247"/>
      <c r="Y43" s="33">
        <v>0</v>
      </c>
      <c r="Z43" s="246">
        <v>17640648.09</v>
      </c>
      <c r="AA43" s="262"/>
      <c r="AB43" s="247"/>
      <c r="AC43" s="248">
        <v>0</v>
      </c>
      <c r="AD43" s="248"/>
      <c r="AE43" s="248"/>
      <c r="AF43" s="248"/>
      <c r="AG43" s="243">
        <f>(R43-P43+T43)/(N43-P43)</f>
        <v>0.99667921905255219</v>
      </c>
      <c r="AH43" s="243"/>
      <c r="AI43" s="243"/>
      <c r="AJ43" s="243" t="s">
        <v>20</v>
      </c>
      <c r="AK43" s="243">
        <f>L43/AG43</f>
        <v>1.0033318452757594</v>
      </c>
      <c r="AL43" s="243"/>
      <c r="AM43" s="243"/>
      <c r="AN43" s="243"/>
      <c r="AO43" s="237" t="s">
        <v>20</v>
      </c>
      <c r="AP43" s="237"/>
      <c r="AQ43" s="237"/>
      <c r="AR43" s="237"/>
    </row>
    <row r="44" spans="1:44">
      <c r="A44" s="32"/>
      <c r="B44" s="34"/>
      <c r="C44" s="35" t="s">
        <v>59</v>
      </c>
      <c r="D44" s="29" t="s">
        <v>20</v>
      </c>
      <c r="E44" s="263" t="s">
        <v>20</v>
      </c>
      <c r="F44" s="264"/>
      <c r="G44" s="29" t="s">
        <v>20</v>
      </c>
      <c r="H44" s="242" t="s">
        <v>20</v>
      </c>
      <c r="I44" s="242"/>
      <c r="J44" s="242" t="s">
        <v>20</v>
      </c>
      <c r="K44" s="242"/>
      <c r="L44" s="237"/>
      <c r="M44" s="237"/>
      <c r="N44" s="248">
        <f>SUM(N35:O43)</f>
        <v>359642960.99000007</v>
      </c>
      <c r="O44" s="237"/>
      <c r="P44" s="248">
        <f>SUM(P40:Q43)</f>
        <v>0</v>
      </c>
      <c r="Q44" s="237"/>
      <c r="R44" s="248">
        <f>SUM(R35:S43)</f>
        <v>355361404.52999997</v>
      </c>
      <c r="S44" s="237"/>
      <c r="T44" s="248">
        <f>SUM(T40:U43)</f>
        <v>0</v>
      </c>
      <c r="U44" s="237"/>
      <c r="V44" s="248">
        <f>SUM(V35:Y43)</f>
        <v>359642960.99000007</v>
      </c>
      <c r="W44" s="237"/>
      <c r="X44" s="237"/>
      <c r="Y44" s="33">
        <f>SUM(Y40:Y43)</f>
        <v>0</v>
      </c>
      <c r="Z44" s="248">
        <f>SUM(Z35:AF43)</f>
        <v>355361404.52999997</v>
      </c>
      <c r="AA44" s="237"/>
      <c r="AB44" s="237"/>
      <c r="AC44" s="248">
        <f>SUM(AC40:AF43)</f>
        <v>0</v>
      </c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 t="s">
        <v>41</v>
      </c>
      <c r="AP44" s="237"/>
      <c r="AQ44" s="237"/>
      <c r="AR44" s="237" t="s">
        <v>20</v>
      </c>
    </row>
    <row r="45" spans="1:44">
      <c r="A45" s="237" t="s">
        <v>29</v>
      </c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</row>
    <row r="46" spans="1:44" s="21" customFormat="1" ht="15" customHeight="1">
      <c r="A46" s="32"/>
      <c r="B46" s="32" t="s">
        <v>30</v>
      </c>
      <c r="C46" s="36" t="s">
        <v>31</v>
      </c>
      <c r="D46" s="28"/>
      <c r="E46" s="234"/>
      <c r="F46" s="235"/>
      <c r="G46" s="28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8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 t="s">
        <v>20</v>
      </c>
      <c r="AN46" s="237"/>
      <c r="AO46" s="237" t="s">
        <v>41</v>
      </c>
      <c r="AP46" s="237"/>
      <c r="AQ46" s="237"/>
      <c r="AR46" s="237" t="s">
        <v>20</v>
      </c>
    </row>
    <row r="47" spans="1:44" s="21" customFormat="1" ht="15" customHeight="1">
      <c r="A47" s="32"/>
      <c r="B47" s="32"/>
      <c r="C47" s="32"/>
      <c r="D47" s="28"/>
      <c r="E47" s="234"/>
      <c r="F47" s="235"/>
      <c r="G47" s="28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8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</row>
    <row r="48" spans="1:44" s="21" customFormat="1">
      <c r="A48" s="32"/>
      <c r="B48" s="238" t="s">
        <v>60</v>
      </c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M48" s="238"/>
      <c r="AN48" s="238"/>
      <c r="AO48" s="265">
        <f>(AK35+AK39+AK41+AK42+AK43)/5*100</f>
        <v>114.50664651136637</v>
      </c>
      <c r="AP48" s="265"/>
      <c r="AQ48" s="265"/>
      <c r="AR48" s="265"/>
    </row>
    <row r="49" spans="1:44" s="21" customFormat="1">
      <c r="A49" s="255" t="s">
        <v>117</v>
      </c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55"/>
      <c r="AO49" s="255"/>
      <c r="AP49" s="255"/>
      <c r="AQ49" s="255"/>
      <c r="AR49" s="255"/>
    </row>
    <row r="50" spans="1:44">
      <c r="A50" s="242" t="s">
        <v>28</v>
      </c>
      <c r="B50" s="242"/>
      <c r="C50" s="242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</row>
    <row r="51" spans="1:44" ht="108">
      <c r="A51" s="256">
        <v>1</v>
      </c>
      <c r="B51" s="259" t="s">
        <v>327</v>
      </c>
      <c r="C51" s="32" t="s">
        <v>212</v>
      </c>
      <c r="D51" s="11" t="s">
        <v>54</v>
      </c>
      <c r="E51" s="234">
        <f>H51</f>
        <v>100</v>
      </c>
      <c r="F51" s="235"/>
      <c r="G51" s="28">
        <f>J51</f>
        <v>100</v>
      </c>
      <c r="H51" s="239">
        <v>100</v>
      </c>
      <c r="I51" s="240"/>
      <c r="J51" s="239">
        <v>100</v>
      </c>
      <c r="K51" s="240"/>
      <c r="L51" s="243">
        <f>G51/E51</f>
        <v>1</v>
      </c>
      <c r="M51" s="243"/>
      <c r="N51" s="246">
        <f>V51</f>
        <v>44389674.420000002</v>
      </c>
      <c r="O51" s="247"/>
      <c r="P51" s="246">
        <f>X51</f>
        <v>0</v>
      </c>
      <c r="Q51" s="247"/>
      <c r="R51" s="246">
        <f>Z51</f>
        <v>42071519.799999997</v>
      </c>
      <c r="S51" s="247"/>
      <c r="T51" s="246">
        <f>AB51</f>
        <v>0</v>
      </c>
      <c r="U51" s="247"/>
      <c r="V51" s="246">
        <v>44389674.420000002</v>
      </c>
      <c r="W51" s="262"/>
      <c r="X51" s="247"/>
      <c r="Y51" s="33">
        <v>0</v>
      </c>
      <c r="Z51" s="246">
        <v>42071519.799999997</v>
      </c>
      <c r="AA51" s="262"/>
      <c r="AB51" s="247"/>
      <c r="AC51" s="248">
        <v>0</v>
      </c>
      <c r="AD51" s="248"/>
      <c r="AE51" s="248"/>
      <c r="AF51" s="248"/>
      <c r="AG51" s="243">
        <f>(R51-P51+T51)/(N51-P51)</f>
        <v>0.94777716551677282</v>
      </c>
      <c r="AH51" s="243"/>
      <c r="AI51" s="243"/>
      <c r="AJ51" s="243" t="s">
        <v>20</v>
      </c>
      <c r="AK51" s="243">
        <f>(L51+L52+L53)/3/AG51</f>
        <v>1.1694353102888948</v>
      </c>
      <c r="AL51" s="243"/>
      <c r="AM51" s="243"/>
      <c r="AN51" s="243"/>
      <c r="AO51" s="237" t="s">
        <v>20</v>
      </c>
      <c r="AP51" s="237"/>
      <c r="AQ51" s="237"/>
      <c r="AR51" s="237"/>
    </row>
    <row r="52" spans="1:44" ht="50.25" customHeight="1">
      <c r="A52" s="257"/>
      <c r="B52" s="260"/>
      <c r="C52" s="32" t="s">
        <v>213</v>
      </c>
      <c r="D52" s="11" t="s">
        <v>92</v>
      </c>
      <c r="E52" s="234">
        <f>H52</f>
        <v>2710</v>
      </c>
      <c r="F52" s="235"/>
      <c r="G52" s="28">
        <f>J52</f>
        <v>3591</v>
      </c>
      <c r="H52" s="239">
        <v>2710</v>
      </c>
      <c r="I52" s="240"/>
      <c r="J52" s="239">
        <v>3591</v>
      </c>
      <c r="K52" s="240"/>
      <c r="L52" s="243">
        <f>G52/E52</f>
        <v>1.3250922509225092</v>
      </c>
      <c r="M52" s="243"/>
      <c r="N52" s="246">
        <f>V52</f>
        <v>0</v>
      </c>
      <c r="O52" s="247"/>
      <c r="P52" s="246">
        <f>X52</f>
        <v>0</v>
      </c>
      <c r="Q52" s="247"/>
      <c r="R52" s="246">
        <f>Z52</f>
        <v>0</v>
      </c>
      <c r="S52" s="247"/>
      <c r="T52" s="246">
        <f>AB52</f>
        <v>0</v>
      </c>
      <c r="U52" s="247"/>
      <c r="V52" s="246">
        <v>0</v>
      </c>
      <c r="W52" s="262"/>
      <c r="X52" s="247"/>
      <c r="Y52" s="33">
        <v>0</v>
      </c>
      <c r="Z52" s="246">
        <v>0</v>
      </c>
      <c r="AA52" s="262"/>
      <c r="AB52" s="247"/>
      <c r="AC52" s="248">
        <v>0</v>
      </c>
      <c r="AD52" s="248"/>
      <c r="AE52" s="248"/>
      <c r="AF52" s="248"/>
      <c r="AG52" s="243"/>
      <c r="AH52" s="243"/>
      <c r="AI52" s="243"/>
      <c r="AJ52" s="243"/>
      <c r="AK52" s="243"/>
      <c r="AL52" s="243"/>
      <c r="AM52" s="243"/>
      <c r="AN52" s="243"/>
      <c r="AO52" s="237" t="s">
        <v>20</v>
      </c>
      <c r="AP52" s="237"/>
      <c r="AQ52" s="237"/>
      <c r="AR52" s="237"/>
    </row>
    <row r="53" spans="1:44" ht="72">
      <c r="A53" s="258"/>
      <c r="B53" s="261"/>
      <c r="C53" s="32" t="s">
        <v>214</v>
      </c>
      <c r="D53" s="11" t="s">
        <v>54</v>
      </c>
      <c r="E53" s="234">
        <f>H53</f>
        <v>100</v>
      </c>
      <c r="F53" s="235"/>
      <c r="G53" s="28">
        <f>J53</f>
        <v>100</v>
      </c>
      <c r="H53" s="239">
        <v>100</v>
      </c>
      <c r="I53" s="240"/>
      <c r="J53" s="239">
        <v>100</v>
      </c>
      <c r="K53" s="240"/>
      <c r="L53" s="243">
        <f>G53/E53</f>
        <v>1</v>
      </c>
      <c r="M53" s="243"/>
      <c r="N53" s="246">
        <f>V53</f>
        <v>0</v>
      </c>
      <c r="O53" s="247"/>
      <c r="P53" s="246">
        <f>X53</f>
        <v>0</v>
      </c>
      <c r="Q53" s="247"/>
      <c r="R53" s="246">
        <f>Z53</f>
        <v>0</v>
      </c>
      <c r="S53" s="247"/>
      <c r="T53" s="246">
        <f>AB53</f>
        <v>0</v>
      </c>
      <c r="U53" s="247"/>
      <c r="V53" s="246">
        <v>0</v>
      </c>
      <c r="W53" s="262"/>
      <c r="X53" s="247"/>
      <c r="Y53" s="33">
        <v>0</v>
      </c>
      <c r="Z53" s="246">
        <v>0</v>
      </c>
      <c r="AA53" s="262"/>
      <c r="AB53" s="247"/>
      <c r="AC53" s="248">
        <v>0</v>
      </c>
      <c r="AD53" s="248"/>
      <c r="AE53" s="248"/>
      <c r="AF53" s="248"/>
      <c r="AG53" s="243"/>
      <c r="AH53" s="243"/>
      <c r="AI53" s="243"/>
      <c r="AJ53" s="243"/>
      <c r="AK53" s="243"/>
      <c r="AL53" s="243"/>
      <c r="AM53" s="243"/>
      <c r="AN53" s="243"/>
      <c r="AO53" s="237" t="s">
        <v>20</v>
      </c>
      <c r="AP53" s="237"/>
      <c r="AQ53" s="237"/>
      <c r="AR53" s="237"/>
    </row>
    <row r="54" spans="1:44" ht="84">
      <c r="A54" s="72"/>
      <c r="B54" s="73" t="s">
        <v>295</v>
      </c>
      <c r="C54" s="32" t="s">
        <v>322</v>
      </c>
      <c r="D54" s="11" t="s">
        <v>54</v>
      </c>
      <c r="E54" s="234"/>
      <c r="F54" s="235"/>
      <c r="G54" s="28"/>
      <c r="H54" s="199"/>
      <c r="I54" s="233"/>
      <c r="J54" s="199"/>
      <c r="K54" s="233"/>
      <c r="L54" s="199"/>
      <c r="M54" s="233"/>
      <c r="N54" s="70"/>
      <c r="O54" s="71"/>
      <c r="P54" s="70"/>
      <c r="Q54" s="71"/>
      <c r="R54" s="70"/>
      <c r="S54" s="71"/>
      <c r="T54" s="70"/>
      <c r="U54" s="71"/>
      <c r="V54" s="246">
        <v>0</v>
      </c>
      <c r="W54" s="262"/>
      <c r="X54" s="247"/>
      <c r="Y54" s="33"/>
      <c r="Z54" s="246">
        <v>0</v>
      </c>
      <c r="AA54" s="262"/>
      <c r="AB54" s="247"/>
      <c r="AC54" s="248">
        <v>0</v>
      </c>
      <c r="AD54" s="248"/>
      <c r="AE54" s="248"/>
      <c r="AF54" s="248"/>
      <c r="AG54" s="243"/>
      <c r="AH54" s="243"/>
      <c r="AI54" s="243"/>
      <c r="AJ54" s="243"/>
      <c r="AK54" s="243"/>
      <c r="AL54" s="243"/>
      <c r="AM54" s="243"/>
      <c r="AN54" s="243"/>
      <c r="AO54" s="237" t="s">
        <v>20</v>
      </c>
      <c r="AP54" s="237"/>
      <c r="AQ54" s="237"/>
      <c r="AR54" s="237"/>
    </row>
    <row r="55" spans="1:44">
      <c r="A55" s="32"/>
      <c r="B55" s="34"/>
      <c r="C55" s="35" t="s">
        <v>59</v>
      </c>
      <c r="D55" s="29" t="s">
        <v>20</v>
      </c>
      <c r="E55" s="263" t="s">
        <v>20</v>
      </c>
      <c r="F55" s="264"/>
      <c r="G55" s="29" t="s">
        <v>20</v>
      </c>
      <c r="H55" s="242" t="s">
        <v>20</v>
      </c>
      <c r="I55" s="242"/>
      <c r="J55" s="242" t="s">
        <v>20</v>
      </c>
      <c r="K55" s="242"/>
      <c r="L55" s="237"/>
      <c r="M55" s="237"/>
      <c r="N55" s="248">
        <f>SUM(N51:O53)</f>
        <v>44389674.420000002</v>
      </c>
      <c r="O55" s="237"/>
      <c r="P55" s="248">
        <f>SUM(P50:Q53)</f>
        <v>0</v>
      </c>
      <c r="Q55" s="237"/>
      <c r="R55" s="248">
        <f>SUM(R51:S53)</f>
        <v>42071519.799999997</v>
      </c>
      <c r="S55" s="237"/>
      <c r="T55" s="248">
        <f>SUM(T50:U53)</f>
        <v>0</v>
      </c>
      <c r="U55" s="237"/>
      <c r="V55" s="248">
        <f>SUM(V51:X53)</f>
        <v>44389674.420000002</v>
      </c>
      <c r="W55" s="237"/>
      <c r="X55" s="237"/>
      <c r="Y55" s="33">
        <f>SUM(Y50:Y53)</f>
        <v>0</v>
      </c>
      <c r="Z55" s="248">
        <f>SUM(Z51:AB53)</f>
        <v>42071519.799999997</v>
      </c>
      <c r="AA55" s="237"/>
      <c r="AB55" s="237"/>
      <c r="AC55" s="248">
        <f>SUM(AC50:AF53)</f>
        <v>0</v>
      </c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 t="s">
        <v>41</v>
      </c>
      <c r="AP55" s="237"/>
      <c r="AQ55" s="237"/>
      <c r="AR55" s="237" t="s">
        <v>20</v>
      </c>
    </row>
    <row r="56" spans="1:44" ht="15.75" customHeight="1">
      <c r="A56" s="237" t="s">
        <v>29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</row>
    <row r="57" spans="1:44">
      <c r="A57" s="32"/>
      <c r="B57" s="32" t="s">
        <v>30</v>
      </c>
      <c r="C57" s="36" t="s">
        <v>31</v>
      </c>
      <c r="D57" s="28"/>
      <c r="E57" s="234"/>
      <c r="F57" s="235"/>
      <c r="G57" s="28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8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 t="s">
        <v>20</v>
      </c>
      <c r="AN57" s="237"/>
      <c r="AO57" s="237" t="s">
        <v>41</v>
      </c>
      <c r="AP57" s="237"/>
      <c r="AQ57" s="237"/>
      <c r="AR57" s="237" t="s">
        <v>20</v>
      </c>
    </row>
    <row r="58" spans="1:44">
      <c r="A58" s="32"/>
      <c r="B58" s="32"/>
      <c r="C58" s="32"/>
      <c r="D58" s="28"/>
      <c r="E58" s="234"/>
      <c r="F58" s="235"/>
      <c r="G58" s="28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8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</row>
    <row r="59" spans="1:44">
      <c r="A59" s="32"/>
      <c r="B59" s="238" t="s">
        <v>60</v>
      </c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38"/>
      <c r="AA59" s="238"/>
      <c r="AB59" s="238"/>
      <c r="AC59" s="238"/>
      <c r="AD59" s="238"/>
      <c r="AE59" s="238"/>
      <c r="AF59" s="238"/>
      <c r="AG59" s="238"/>
      <c r="AH59" s="238"/>
      <c r="AI59" s="238"/>
      <c r="AJ59" s="238"/>
      <c r="AK59" s="238"/>
      <c r="AL59" s="238"/>
      <c r="AM59" s="238"/>
      <c r="AN59" s="238"/>
      <c r="AO59" s="265">
        <f>(AK51)/1*100</f>
        <v>116.94353102888948</v>
      </c>
      <c r="AP59" s="265"/>
      <c r="AQ59" s="265"/>
      <c r="AR59" s="265"/>
    </row>
    <row r="60" spans="1:44">
      <c r="A60" s="255" t="s">
        <v>123</v>
      </c>
      <c r="B60" s="255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  <c r="V60" s="255"/>
      <c r="W60" s="255"/>
      <c r="X60" s="255"/>
      <c r="Y60" s="255"/>
      <c r="Z60" s="255"/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</row>
    <row r="61" spans="1:44">
      <c r="A61" s="242" t="s">
        <v>28</v>
      </c>
      <c r="B61" s="242"/>
      <c r="C61" s="242"/>
      <c r="D61" s="242"/>
      <c r="E61" s="242"/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42"/>
      <c r="AA61" s="242"/>
      <c r="AB61" s="242"/>
      <c r="AC61" s="242"/>
      <c r="AD61" s="242"/>
      <c r="AE61" s="242"/>
      <c r="AF61" s="242"/>
      <c r="AG61" s="242"/>
      <c r="AH61" s="242"/>
      <c r="AI61" s="242"/>
      <c r="AJ61" s="242"/>
      <c r="AK61" s="242"/>
      <c r="AL61" s="242"/>
      <c r="AM61" s="242"/>
      <c r="AN61" s="242"/>
      <c r="AO61" s="242"/>
      <c r="AP61" s="242"/>
      <c r="AQ61" s="242"/>
      <c r="AR61" s="242"/>
    </row>
    <row r="62" spans="1:44" ht="30" customHeight="1">
      <c r="A62" s="256">
        <v>1</v>
      </c>
      <c r="B62" s="259" t="s">
        <v>126</v>
      </c>
      <c r="C62" s="32" t="s">
        <v>215</v>
      </c>
      <c r="D62" s="11" t="s">
        <v>92</v>
      </c>
      <c r="E62" s="234">
        <v>1701</v>
      </c>
      <c r="F62" s="235"/>
      <c r="G62" s="28">
        <f>J62</f>
        <v>1701</v>
      </c>
      <c r="H62" s="239">
        <v>1701</v>
      </c>
      <c r="I62" s="240"/>
      <c r="J62" s="239">
        <v>1701</v>
      </c>
      <c r="K62" s="240"/>
      <c r="L62" s="237">
        <f>G62/E62</f>
        <v>1</v>
      </c>
      <c r="M62" s="237"/>
      <c r="N62" s="246">
        <f>V62</f>
        <v>7887175.2699999996</v>
      </c>
      <c r="O62" s="247"/>
      <c r="P62" s="246">
        <f>X62</f>
        <v>0</v>
      </c>
      <c r="Q62" s="247"/>
      <c r="R62" s="246">
        <f>Z62</f>
        <v>7859063.46</v>
      </c>
      <c r="S62" s="247"/>
      <c r="T62" s="246">
        <f>AB62</f>
        <v>0</v>
      </c>
      <c r="U62" s="247"/>
      <c r="V62" s="246">
        <v>7887175.2699999996</v>
      </c>
      <c r="W62" s="262"/>
      <c r="X62" s="247"/>
      <c r="Y62" s="33">
        <v>0</v>
      </c>
      <c r="Z62" s="246">
        <v>7859063.46</v>
      </c>
      <c r="AA62" s="262"/>
      <c r="AB62" s="247"/>
      <c r="AC62" s="248">
        <v>0</v>
      </c>
      <c r="AD62" s="248"/>
      <c r="AE62" s="248"/>
      <c r="AF62" s="248"/>
      <c r="AG62" s="243">
        <f>(R62-P62+T62)/(N62-P62)</f>
        <v>0.99643575690438546</v>
      </c>
      <c r="AH62" s="243"/>
      <c r="AI62" s="243"/>
      <c r="AJ62" s="243" t="s">
        <v>20</v>
      </c>
      <c r="AK62" s="237">
        <f>(L62+L63)/2/AG62</f>
        <v>1.0035769923659579</v>
      </c>
      <c r="AL62" s="237"/>
      <c r="AM62" s="237"/>
      <c r="AN62" s="237"/>
      <c r="AO62" s="237" t="s">
        <v>20</v>
      </c>
      <c r="AP62" s="237"/>
      <c r="AQ62" s="237"/>
      <c r="AR62" s="237"/>
    </row>
    <row r="63" spans="1:44" ht="81" customHeight="1">
      <c r="A63" s="258"/>
      <c r="B63" s="260"/>
      <c r="C63" s="32" t="s">
        <v>326</v>
      </c>
      <c r="D63" s="11" t="s">
        <v>54</v>
      </c>
      <c r="E63" s="234">
        <v>13</v>
      </c>
      <c r="F63" s="235"/>
      <c r="G63" s="28">
        <f>J63</f>
        <v>13</v>
      </c>
      <c r="H63" s="239">
        <v>13</v>
      </c>
      <c r="I63" s="240"/>
      <c r="J63" s="239">
        <v>13</v>
      </c>
      <c r="K63" s="240"/>
      <c r="L63" s="237">
        <f>G63/E63</f>
        <v>1</v>
      </c>
      <c r="M63" s="237"/>
      <c r="N63" s="246">
        <f>V63</f>
        <v>0</v>
      </c>
      <c r="O63" s="247"/>
      <c r="P63" s="246">
        <f>X63</f>
        <v>0</v>
      </c>
      <c r="Q63" s="247"/>
      <c r="R63" s="246">
        <f>Z63</f>
        <v>0</v>
      </c>
      <c r="S63" s="247"/>
      <c r="T63" s="246">
        <f>AB63</f>
        <v>0</v>
      </c>
      <c r="U63" s="247"/>
      <c r="V63" s="246">
        <v>0</v>
      </c>
      <c r="W63" s="262"/>
      <c r="X63" s="247"/>
      <c r="Y63" s="33">
        <v>0</v>
      </c>
      <c r="Z63" s="246">
        <v>0</v>
      </c>
      <c r="AA63" s="262"/>
      <c r="AB63" s="247"/>
      <c r="AC63" s="248">
        <v>0</v>
      </c>
      <c r="AD63" s="248"/>
      <c r="AE63" s="248"/>
      <c r="AF63" s="248"/>
      <c r="AG63" s="243">
        <v>0</v>
      </c>
      <c r="AH63" s="243"/>
      <c r="AI63" s="243"/>
      <c r="AJ63" s="243" t="s">
        <v>20</v>
      </c>
      <c r="AK63" s="237"/>
      <c r="AL63" s="237"/>
      <c r="AM63" s="237"/>
      <c r="AN63" s="237"/>
      <c r="AO63" s="237" t="s">
        <v>20</v>
      </c>
      <c r="AP63" s="237"/>
      <c r="AQ63" s="237"/>
      <c r="AR63" s="237"/>
    </row>
    <row r="64" spans="1:44">
      <c r="A64" s="32"/>
      <c r="B64" s="32"/>
      <c r="C64" s="35" t="s">
        <v>59</v>
      </c>
      <c r="D64" s="29" t="s">
        <v>20</v>
      </c>
      <c r="E64" s="263" t="s">
        <v>20</v>
      </c>
      <c r="F64" s="264"/>
      <c r="G64" s="29" t="s">
        <v>20</v>
      </c>
      <c r="H64" s="242" t="s">
        <v>20</v>
      </c>
      <c r="I64" s="242"/>
      <c r="J64" s="242" t="s">
        <v>20</v>
      </c>
      <c r="K64" s="242"/>
      <c r="L64" s="237"/>
      <c r="M64" s="237"/>
      <c r="N64" s="248">
        <f>SUM(N62:O63)</f>
        <v>7887175.2699999996</v>
      </c>
      <c r="O64" s="237"/>
      <c r="P64" s="248">
        <f>SUM(P61:Q63)</f>
        <v>0</v>
      </c>
      <c r="Q64" s="237"/>
      <c r="R64" s="248">
        <f>SUM(R62:S63)</f>
        <v>7859063.46</v>
      </c>
      <c r="S64" s="237"/>
      <c r="T64" s="248">
        <f>SUM(T61:U63)</f>
        <v>0</v>
      </c>
      <c r="U64" s="237"/>
      <c r="V64" s="248">
        <f>SUM(V62:X63)</f>
        <v>7887175.2699999996</v>
      </c>
      <c r="W64" s="237"/>
      <c r="X64" s="237"/>
      <c r="Y64" s="33">
        <f>SUM(Y61:Y63)</f>
        <v>0</v>
      </c>
      <c r="Z64" s="248">
        <f>SUM(Z62:AB63)</f>
        <v>7859063.46</v>
      </c>
      <c r="AA64" s="237"/>
      <c r="AB64" s="237"/>
      <c r="AC64" s="248">
        <f>SUM(AC61:AF63)</f>
        <v>0</v>
      </c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 t="s">
        <v>41</v>
      </c>
      <c r="AP64" s="237"/>
      <c r="AQ64" s="237"/>
      <c r="AR64" s="237" t="s">
        <v>20</v>
      </c>
    </row>
    <row r="65" spans="1:44">
      <c r="A65" s="237" t="s">
        <v>29</v>
      </c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</row>
    <row r="66" spans="1:44">
      <c r="A66" s="32"/>
      <c r="B66" s="32" t="s">
        <v>30</v>
      </c>
      <c r="C66" s="36" t="s">
        <v>31</v>
      </c>
      <c r="D66" s="28"/>
      <c r="E66" s="234"/>
      <c r="F66" s="235"/>
      <c r="G66" s="28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8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 t="s">
        <v>20</v>
      </c>
      <c r="AN66" s="237"/>
      <c r="AO66" s="237" t="s">
        <v>41</v>
      </c>
      <c r="AP66" s="237"/>
      <c r="AQ66" s="237"/>
      <c r="AR66" s="237" t="s">
        <v>20</v>
      </c>
    </row>
    <row r="67" spans="1:44">
      <c r="A67" s="32"/>
      <c r="B67" s="32"/>
      <c r="C67" s="32"/>
      <c r="D67" s="28"/>
      <c r="E67" s="234"/>
      <c r="F67" s="235"/>
      <c r="G67" s="28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8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</row>
    <row r="68" spans="1:44">
      <c r="A68" s="32"/>
      <c r="B68" s="238" t="s">
        <v>60</v>
      </c>
      <c r="C68" s="238"/>
      <c r="D68" s="238"/>
      <c r="E68" s="238"/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8"/>
      <c r="AG68" s="238"/>
      <c r="AH68" s="238"/>
      <c r="AI68" s="238"/>
      <c r="AJ68" s="238"/>
      <c r="AK68" s="238"/>
      <c r="AL68" s="238"/>
      <c r="AM68" s="238"/>
      <c r="AN68" s="238"/>
      <c r="AO68" s="265">
        <f>(AK62)/1*100</f>
        <v>100.35769923659579</v>
      </c>
      <c r="AP68" s="265"/>
      <c r="AQ68" s="265"/>
      <c r="AR68" s="265"/>
    </row>
    <row r="69" spans="1:44">
      <c r="A69" s="255" t="s">
        <v>131</v>
      </c>
      <c r="B69" s="255"/>
      <c r="C69" s="255"/>
      <c r="D69" s="255"/>
      <c r="E69" s="255"/>
      <c r="F69" s="255"/>
      <c r="G69" s="255"/>
      <c r="H69" s="255"/>
      <c r="I69" s="255"/>
      <c r="J69" s="255"/>
      <c r="K69" s="255"/>
      <c r="L69" s="255"/>
      <c r="M69" s="255"/>
      <c r="N69" s="255"/>
      <c r="O69" s="255"/>
      <c r="P69" s="255"/>
      <c r="Q69" s="255"/>
      <c r="R69" s="255"/>
      <c r="S69" s="255"/>
      <c r="T69" s="255"/>
      <c r="U69" s="255"/>
      <c r="V69" s="255"/>
      <c r="W69" s="255"/>
      <c r="X69" s="255"/>
      <c r="Y69" s="255"/>
      <c r="Z69" s="255"/>
      <c r="AA69" s="255"/>
      <c r="AB69" s="255"/>
      <c r="AC69" s="255"/>
      <c r="AD69" s="255"/>
      <c r="AE69" s="255"/>
      <c r="AF69" s="255"/>
      <c r="AG69" s="255"/>
      <c r="AH69" s="255"/>
      <c r="AI69" s="255"/>
      <c r="AJ69" s="255"/>
      <c r="AK69" s="255"/>
      <c r="AL69" s="255"/>
      <c r="AM69" s="255"/>
      <c r="AN69" s="255"/>
      <c r="AO69" s="255"/>
      <c r="AP69" s="255"/>
      <c r="AQ69" s="255"/>
      <c r="AR69" s="255"/>
    </row>
    <row r="70" spans="1:44">
      <c r="A70" s="242" t="s">
        <v>28</v>
      </c>
      <c r="B70" s="242"/>
      <c r="C70" s="242"/>
      <c r="D70" s="242"/>
      <c r="E70" s="242"/>
      <c r="F70" s="242"/>
      <c r="G70" s="242"/>
      <c r="H70" s="242"/>
      <c r="I70" s="242"/>
      <c r="J70" s="242"/>
      <c r="K70" s="242"/>
      <c r="L70" s="242"/>
      <c r="M70" s="242"/>
      <c r="N70" s="242"/>
      <c r="O70" s="242"/>
      <c r="P70" s="242"/>
      <c r="Q70" s="242"/>
      <c r="R70" s="242"/>
      <c r="S70" s="242"/>
      <c r="T70" s="242"/>
      <c r="U70" s="242"/>
      <c r="V70" s="242"/>
      <c r="W70" s="242"/>
      <c r="X70" s="242"/>
      <c r="Y70" s="242"/>
      <c r="Z70" s="242"/>
      <c r="AA70" s="242"/>
      <c r="AB70" s="242"/>
      <c r="AC70" s="242"/>
      <c r="AD70" s="242"/>
      <c r="AE70" s="242"/>
      <c r="AF70" s="242"/>
      <c r="AG70" s="242"/>
      <c r="AH70" s="242"/>
      <c r="AI70" s="242"/>
      <c r="AJ70" s="242"/>
      <c r="AK70" s="242"/>
      <c r="AL70" s="242"/>
      <c r="AM70" s="242"/>
      <c r="AN70" s="242"/>
      <c r="AO70" s="242"/>
      <c r="AP70" s="242"/>
      <c r="AQ70" s="242"/>
      <c r="AR70" s="242"/>
    </row>
    <row r="71" spans="1:44" ht="84">
      <c r="A71" s="30">
        <v>1</v>
      </c>
      <c r="B71" s="31" t="s">
        <v>118</v>
      </c>
      <c r="C71" s="32" t="s">
        <v>216</v>
      </c>
      <c r="D71" s="11" t="s">
        <v>54</v>
      </c>
      <c r="E71" s="234">
        <v>74</v>
      </c>
      <c r="F71" s="235"/>
      <c r="G71" s="28">
        <v>75</v>
      </c>
      <c r="H71" s="239">
        <v>74</v>
      </c>
      <c r="I71" s="240"/>
      <c r="J71" s="239">
        <v>75</v>
      </c>
      <c r="K71" s="240"/>
      <c r="L71" s="243">
        <f>G71/E71</f>
        <v>1.0135135135135136</v>
      </c>
      <c r="M71" s="243"/>
      <c r="N71" s="246">
        <f>V71</f>
        <v>31400704.240000002</v>
      </c>
      <c r="O71" s="247"/>
      <c r="P71" s="246">
        <f>X71</f>
        <v>0</v>
      </c>
      <c r="Q71" s="247"/>
      <c r="R71" s="246">
        <f>Z71</f>
        <v>30714002.780000001</v>
      </c>
      <c r="S71" s="247"/>
      <c r="T71" s="246">
        <f>AB71</f>
        <v>0</v>
      </c>
      <c r="U71" s="247"/>
      <c r="V71" s="246">
        <v>31400704.240000002</v>
      </c>
      <c r="W71" s="262"/>
      <c r="X71" s="247"/>
      <c r="Y71" s="33">
        <v>0</v>
      </c>
      <c r="Z71" s="246">
        <v>30714002.780000001</v>
      </c>
      <c r="AA71" s="262"/>
      <c r="AB71" s="247"/>
      <c r="AC71" s="248">
        <v>0</v>
      </c>
      <c r="AD71" s="248"/>
      <c r="AE71" s="248"/>
      <c r="AF71" s="248"/>
      <c r="AG71" s="243">
        <f>(R71-P71+T71)/(N71-P71)</f>
        <v>0.97813101722969509</v>
      </c>
      <c r="AH71" s="243"/>
      <c r="AI71" s="243"/>
      <c r="AJ71" s="243" t="s">
        <v>20</v>
      </c>
      <c r="AK71" s="243">
        <f>L71/AG71</f>
        <v>1.0361735755850279</v>
      </c>
      <c r="AL71" s="243"/>
      <c r="AM71" s="243"/>
      <c r="AN71" s="243"/>
      <c r="AO71" s="237" t="s">
        <v>20</v>
      </c>
      <c r="AP71" s="237"/>
      <c r="AQ71" s="237"/>
      <c r="AR71" s="237"/>
    </row>
    <row r="72" spans="1:44">
      <c r="A72" s="32"/>
      <c r="B72" s="32"/>
      <c r="C72" s="35" t="s">
        <v>59</v>
      </c>
      <c r="D72" s="29" t="s">
        <v>20</v>
      </c>
      <c r="E72" s="263" t="s">
        <v>20</v>
      </c>
      <c r="F72" s="264"/>
      <c r="G72" s="29" t="s">
        <v>20</v>
      </c>
      <c r="H72" s="242" t="s">
        <v>20</v>
      </c>
      <c r="I72" s="242"/>
      <c r="J72" s="242" t="s">
        <v>20</v>
      </c>
      <c r="K72" s="242"/>
      <c r="L72" s="237"/>
      <c r="M72" s="237"/>
      <c r="N72" s="248">
        <f>SUM(N71:O71)</f>
        <v>31400704.240000002</v>
      </c>
      <c r="O72" s="237"/>
      <c r="P72" s="248">
        <f>SUM(P70:Q71)</f>
        <v>0</v>
      </c>
      <c r="Q72" s="237"/>
      <c r="R72" s="248">
        <f>SUM(R71:S71)</f>
        <v>30714002.780000001</v>
      </c>
      <c r="S72" s="237"/>
      <c r="T72" s="248">
        <f>SUM(T70:U71)</f>
        <v>0</v>
      </c>
      <c r="U72" s="237"/>
      <c r="V72" s="248">
        <f>SUM(V71:X71)</f>
        <v>31400704.240000002</v>
      </c>
      <c r="W72" s="237"/>
      <c r="X72" s="237"/>
      <c r="Y72" s="33">
        <f>SUM(Y70:Y71)</f>
        <v>0</v>
      </c>
      <c r="Z72" s="248">
        <f>SUM(Z71:AB71)</f>
        <v>30714002.780000001</v>
      </c>
      <c r="AA72" s="237"/>
      <c r="AB72" s="237"/>
      <c r="AC72" s="248">
        <f>SUM(AC70:AF71)</f>
        <v>0</v>
      </c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 t="s">
        <v>41</v>
      </c>
      <c r="AP72" s="237"/>
      <c r="AQ72" s="237"/>
      <c r="AR72" s="237" t="s">
        <v>20</v>
      </c>
    </row>
    <row r="73" spans="1:44">
      <c r="A73" s="237" t="s">
        <v>29</v>
      </c>
      <c r="B73" s="237"/>
      <c r="C73" s="237"/>
      <c r="D73" s="237"/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</row>
    <row r="74" spans="1:44">
      <c r="A74" s="32"/>
      <c r="B74" s="32" t="s">
        <v>30</v>
      </c>
      <c r="C74" s="36" t="s">
        <v>31</v>
      </c>
      <c r="D74" s="28"/>
      <c r="E74" s="234"/>
      <c r="F74" s="235"/>
      <c r="G74" s="28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8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 t="s">
        <v>20</v>
      </c>
      <c r="AN74" s="237"/>
      <c r="AO74" s="237" t="s">
        <v>41</v>
      </c>
      <c r="AP74" s="237"/>
      <c r="AQ74" s="237"/>
      <c r="AR74" s="237" t="s">
        <v>20</v>
      </c>
    </row>
    <row r="75" spans="1:44">
      <c r="A75" s="32"/>
      <c r="B75" s="32"/>
      <c r="C75" s="32"/>
      <c r="D75" s="28"/>
      <c r="E75" s="234"/>
      <c r="F75" s="235"/>
      <c r="G75" s="28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8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</row>
    <row r="76" spans="1:44">
      <c r="A76" s="32"/>
      <c r="B76" s="238" t="s">
        <v>60</v>
      </c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8"/>
      <c r="AG76" s="238"/>
      <c r="AH76" s="238"/>
      <c r="AI76" s="238"/>
      <c r="AJ76" s="238"/>
      <c r="AK76" s="238"/>
      <c r="AL76" s="238"/>
      <c r="AM76" s="238"/>
      <c r="AN76" s="238"/>
      <c r="AO76" s="265">
        <f>(AK71)/1*100</f>
        <v>103.61735755850279</v>
      </c>
      <c r="AP76" s="265"/>
      <c r="AQ76" s="265"/>
      <c r="AR76" s="265"/>
    </row>
    <row r="77" spans="1:44">
      <c r="A77" s="255" t="s">
        <v>136</v>
      </c>
      <c r="B77" s="255"/>
      <c r="C77" s="255"/>
      <c r="D77" s="255"/>
      <c r="E77" s="255"/>
      <c r="F77" s="255"/>
      <c r="G77" s="255"/>
      <c r="H77" s="255"/>
      <c r="I77" s="255"/>
      <c r="J77" s="255"/>
      <c r="K77" s="255"/>
      <c r="L77" s="255"/>
      <c r="M77" s="255"/>
      <c r="N77" s="255"/>
      <c r="O77" s="255"/>
      <c r="P77" s="255"/>
      <c r="Q77" s="255"/>
      <c r="R77" s="255"/>
      <c r="S77" s="255"/>
      <c r="T77" s="255"/>
      <c r="U77" s="255"/>
      <c r="V77" s="255"/>
      <c r="W77" s="255"/>
      <c r="X77" s="255"/>
      <c r="Y77" s="255"/>
      <c r="Z77" s="255"/>
      <c r="AA77" s="255"/>
      <c r="AB77" s="255"/>
      <c r="AC77" s="255"/>
      <c r="AD77" s="255"/>
      <c r="AE77" s="255"/>
      <c r="AF77" s="255"/>
      <c r="AG77" s="255"/>
      <c r="AH77" s="255"/>
      <c r="AI77" s="255"/>
      <c r="AJ77" s="255"/>
      <c r="AK77" s="255"/>
      <c r="AL77" s="255"/>
      <c r="AM77" s="255"/>
      <c r="AN77" s="255"/>
      <c r="AO77" s="255"/>
      <c r="AP77" s="255"/>
      <c r="AQ77" s="255"/>
      <c r="AR77" s="255"/>
    </row>
    <row r="78" spans="1:44">
      <c r="A78" s="242" t="s">
        <v>29</v>
      </c>
      <c r="B78" s="242"/>
      <c r="C78" s="242"/>
      <c r="D78" s="242"/>
      <c r="E78" s="242"/>
      <c r="F78" s="242"/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242"/>
      <c r="AQ78" s="242"/>
      <c r="AR78" s="242"/>
    </row>
    <row r="79" spans="1:44" ht="36">
      <c r="A79" s="30">
        <v>1</v>
      </c>
      <c r="B79" s="31" t="s">
        <v>137</v>
      </c>
      <c r="C79" s="32" t="s">
        <v>217</v>
      </c>
      <c r="D79" s="11" t="s">
        <v>54</v>
      </c>
      <c r="E79" s="234">
        <f>H79</f>
        <v>100</v>
      </c>
      <c r="F79" s="235"/>
      <c r="G79" s="28">
        <f>J79</f>
        <v>100</v>
      </c>
      <c r="H79" s="239">
        <v>100</v>
      </c>
      <c r="I79" s="240"/>
      <c r="J79" s="239">
        <v>100</v>
      </c>
      <c r="K79" s="240"/>
      <c r="L79" s="243">
        <f>G79/E79</f>
        <v>1</v>
      </c>
      <c r="M79" s="243"/>
      <c r="N79" s="246">
        <f>V79</f>
        <v>4817719.18</v>
      </c>
      <c r="O79" s="247"/>
      <c r="P79" s="246">
        <f>X79</f>
        <v>0</v>
      </c>
      <c r="Q79" s="247"/>
      <c r="R79" s="246">
        <f>Z79</f>
        <v>4320556.92</v>
      </c>
      <c r="S79" s="247"/>
      <c r="T79" s="246">
        <f>AB79</f>
        <v>0</v>
      </c>
      <c r="U79" s="247"/>
      <c r="V79" s="246">
        <v>4817719.18</v>
      </c>
      <c r="W79" s="262"/>
      <c r="X79" s="247"/>
      <c r="Y79" s="33">
        <v>0</v>
      </c>
      <c r="Z79" s="246">
        <v>4320556.92</v>
      </c>
      <c r="AA79" s="262"/>
      <c r="AB79" s="247"/>
      <c r="AC79" s="248">
        <v>0</v>
      </c>
      <c r="AD79" s="248"/>
      <c r="AE79" s="248"/>
      <c r="AF79" s="248"/>
      <c r="AG79" s="243">
        <f>(R79-P79+T79)/(N79-P79)</f>
        <v>0.89680547133924071</v>
      </c>
      <c r="AH79" s="243"/>
      <c r="AI79" s="243"/>
      <c r="AJ79" s="243" t="s">
        <v>20</v>
      </c>
      <c r="AK79" s="243">
        <f>L79/AG79</f>
        <v>1.115069022166707</v>
      </c>
      <c r="AL79" s="243"/>
      <c r="AM79" s="243"/>
      <c r="AN79" s="243"/>
      <c r="AO79" s="237" t="s">
        <v>20</v>
      </c>
      <c r="AP79" s="237"/>
      <c r="AQ79" s="237"/>
      <c r="AR79" s="237"/>
    </row>
    <row r="80" spans="1:44">
      <c r="A80" s="32"/>
      <c r="B80" s="32"/>
      <c r="C80" s="35" t="s">
        <v>59</v>
      </c>
      <c r="D80" s="29" t="s">
        <v>20</v>
      </c>
      <c r="E80" s="263" t="s">
        <v>20</v>
      </c>
      <c r="F80" s="264"/>
      <c r="G80" s="29" t="s">
        <v>20</v>
      </c>
      <c r="H80" s="242" t="s">
        <v>20</v>
      </c>
      <c r="I80" s="242"/>
      <c r="J80" s="242" t="s">
        <v>20</v>
      </c>
      <c r="K80" s="242"/>
      <c r="L80" s="237"/>
      <c r="M80" s="237"/>
      <c r="N80" s="248">
        <f>SUM(N79:O79)</f>
        <v>4817719.18</v>
      </c>
      <c r="O80" s="237"/>
      <c r="P80" s="248">
        <f>SUM(P78:Q79)</f>
        <v>0</v>
      </c>
      <c r="Q80" s="237"/>
      <c r="R80" s="248">
        <f>SUM(R79:S79)</f>
        <v>4320556.92</v>
      </c>
      <c r="S80" s="237"/>
      <c r="T80" s="248">
        <f>SUM(T78:U79)</f>
        <v>0</v>
      </c>
      <c r="U80" s="237"/>
      <c r="V80" s="248">
        <f>SUM(V79:X79)</f>
        <v>4817719.18</v>
      </c>
      <c r="W80" s="237"/>
      <c r="X80" s="237"/>
      <c r="Y80" s="33">
        <f>SUM(Y78:Y79)</f>
        <v>0</v>
      </c>
      <c r="Z80" s="248">
        <f>SUM(Z79:AB79)</f>
        <v>4320556.92</v>
      </c>
      <c r="AA80" s="237"/>
      <c r="AB80" s="237"/>
      <c r="AC80" s="248">
        <f>SUM(AC78:AF79)</f>
        <v>0</v>
      </c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 t="s">
        <v>41</v>
      </c>
      <c r="AP80" s="237"/>
      <c r="AQ80" s="237"/>
      <c r="AR80" s="237" t="s">
        <v>20</v>
      </c>
    </row>
    <row r="81" spans="1:44">
      <c r="A81" s="32"/>
      <c r="B81" s="238" t="s">
        <v>60</v>
      </c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8"/>
      <c r="U81" s="238"/>
      <c r="V81" s="238"/>
      <c r="W81" s="238"/>
      <c r="X81" s="238"/>
      <c r="Y81" s="238"/>
      <c r="Z81" s="238"/>
      <c r="AA81" s="238"/>
      <c r="AB81" s="238"/>
      <c r="AC81" s="238"/>
      <c r="AD81" s="238"/>
      <c r="AE81" s="238"/>
      <c r="AF81" s="238"/>
      <c r="AG81" s="238"/>
      <c r="AH81" s="238"/>
      <c r="AI81" s="238"/>
      <c r="AJ81" s="238"/>
      <c r="AK81" s="238"/>
      <c r="AL81" s="238"/>
      <c r="AM81" s="238"/>
      <c r="AN81" s="238"/>
      <c r="AO81" s="266">
        <f>(AK79)/1*100</f>
        <v>111.5069022166707</v>
      </c>
      <c r="AP81" s="266"/>
      <c r="AQ81" s="266"/>
      <c r="AR81" s="266"/>
    </row>
    <row r="82" spans="1:44">
      <c r="A82" s="255" t="s">
        <v>142</v>
      </c>
      <c r="B82" s="255"/>
      <c r="C82" s="255"/>
      <c r="D82" s="255"/>
      <c r="E82" s="255"/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55"/>
      <c r="S82" s="255"/>
      <c r="T82" s="255"/>
      <c r="U82" s="255"/>
      <c r="V82" s="255"/>
      <c r="W82" s="255"/>
      <c r="X82" s="255"/>
      <c r="Y82" s="255"/>
      <c r="Z82" s="255"/>
      <c r="AA82" s="255"/>
      <c r="AB82" s="255"/>
      <c r="AC82" s="255"/>
      <c r="AD82" s="255"/>
      <c r="AE82" s="255"/>
      <c r="AF82" s="255"/>
      <c r="AG82" s="255"/>
      <c r="AH82" s="255"/>
      <c r="AI82" s="255"/>
      <c r="AJ82" s="255"/>
      <c r="AK82" s="255"/>
      <c r="AL82" s="255"/>
      <c r="AM82" s="255"/>
      <c r="AN82" s="255"/>
      <c r="AO82" s="255"/>
      <c r="AP82" s="255"/>
      <c r="AQ82" s="255"/>
      <c r="AR82" s="255"/>
    </row>
    <row r="83" spans="1:44">
      <c r="A83" s="242" t="s">
        <v>28</v>
      </c>
      <c r="B83" s="242"/>
      <c r="C83" s="242"/>
      <c r="D83" s="242"/>
      <c r="E83" s="242"/>
      <c r="F83" s="242"/>
      <c r="G83" s="242"/>
      <c r="H83" s="242"/>
      <c r="I83" s="242"/>
      <c r="J83" s="242"/>
      <c r="K83" s="242"/>
      <c r="L83" s="242"/>
      <c r="M83" s="242"/>
      <c r="N83" s="242"/>
      <c r="O83" s="242"/>
      <c r="P83" s="242"/>
      <c r="Q83" s="242"/>
      <c r="R83" s="242"/>
      <c r="S83" s="242"/>
      <c r="T83" s="242"/>
      <c r="U83" s="242"/>
      <c r="V83" s="242"/>
      <c r="W83" s="242"/>
      <c r="X83" s="242"/>
      <c r="Y83" s="242"/>
      <c r="Z83" s="242"/>
      <c r="AA83" s="242"/>
      <c r="AB83" s="242"/>
      <c r="AC83" s="242"/>
      <c r="AD83" s="242"/>
      <c r="AE83" s="242"/>
      <c r="AF83" s="242"/>
      <c r="AG83" s="242"/>
      <c r="AH83" s="242"/>
      <c r="AI83" s="242"/>
      <c r="AJ83" s="242"/>
      <c r="AK83" s="242"/>
      <c r="AL83" s="242"/>
      <c r="AM83" s="242"/>
      <c r="AN83" s="242"/>
      <c r="AO83" s="242"/>
      <c r="AP83" s="242"/>
      <c r="AQ83" s="242"/>
      <c r="AR83" s="242"/>
    </row>
    <row r="84" spans="1:44" ht="48">
      <c r="A84" s="30">
        <v>1</v>
      </c>
      <c r="B84" s="31" t="s">
        <v>143</v>
      </c>
      <c r="C84" s="32" t="s">
        <v>218</v>
      </c>
      <c r="D84" s="11" t="s">
        <v>92</v>
      </c>
      <c r="E84" s="234">
        <f>H84</f>
        <v>3477</v>
      </c>
      <c r="F84" s="235"/>
      <c r="G84" s="28">
        <f>J84</f>
        <v>3778</v>
      </c>
      <c r="H84" s="174">
        <v>3477</v>
      </c>
      <c r="I84" s="139"/>
      <c r="J84" s="174">
        <v>3778</v>
      </c>
      <c r="K84" s="139"/>
      <c r="L84" s="243">
        <f>G84/E84</f>
        <v>1.0865688812194421</v>
      </c>
      <c r="M84" s="243"/>
      <c r="N84" s="246">
        <f>V84</f>
        <v>48000</v>
      </c>
      <c r="O84" s="247"/>
      <c r="P84" s="246">
        <f>X84</f>
        <v>0</v>
      </c>
      <c r="Q84" s="247"/>
      <c r="R84" s="246">
        <f>Z84</f>
        <v>0</v>
      </c>
      <c r="S84" s="247"/>
      <c r="T84" s="246">
        <f>AB84</f>
        <v>0</v>
      </c>
      <c r="U84" s="247"/>
      <c r="V84" s="246">
        <v>48000</v>
      </c>
      <c r="W84" s="262"/>
      <c r="X84" s="247"/>
      <c r="Y84" s="33">
        <v>0</v>
      </c>
      <c r="Z84" s="246"/>
      <c r="AA84" s="262"/>
      <c r="AB84" s="247"/>
      <c r="AC84" s="248">
        <v>0</v>
      </c>
      <c r="AD84" s="248"/>
      <c r="AE84" s="248"/>
      <c r="AF84" s="248"/>
      <c r="AG84" s="267">
        <v>1</v>
      </c>
      <c r="AH84" s="268"/>
      <c r="AI84" s="268"/>
      <c r="AJ84" s="269" t="s">
        <v>20</v>
      </c>
      <c r="AK84" s="243">
        <f>L84/AG84</f>
        <v>1.0865688812194421</v>
      </c>
      <c r="AL84" s="243"/>
      <c r="AM84" s="243"/>
      <c r="AN84" s="243"/>
      <c r="AO84" s="237" t="s">
        <v>20</v>
      </c>
      <c r="AP84" s="237"/>
      <c r="AQ84" s="237"/>
      <c r="AR84" s="237"/>
    </row>
    <row r="85" spans="1:44" ht="84">
      <c r="A85" s="30">
        <v>2</v>
      </c>
      <c r="B85" s="31" t="s">
        <v>146</v>
      </c>
      <c r="C85" s="32" t="s">
        <v>219</v>
      </c>
      <c r="D85" s="11" t="s">
        <v>54</v>
      </c>
      <c r="E85" s="234">
        <f>H85</f>
        <v>77</v>
      </c>
      <c r="F85" s="235"/>
      <c r="G85" s="28">
        <f>J85</f>
        <v>80.430000000000007</v>
      </c>
      <c r="H85" s="174">
        <v>77</v>
      </c>
      <c r="I85" s="139"/>
      <c r="J85" s="174">
        <v>80.430000000000007</v>
      </c>
      <c r="K85" s="139"/>
      <c r="L85" s="243">
        <f>G85/E85</f>
        <v>1.0445454545454547</v>
      </c>
      <c r="M85" s="243"/>
      <c r="N85" s="246">
        <f>V85</f>
        <v>6729159.9799999995</v>
      </c>
      <c r="O85" s="247"/>
      <c r="P85" s="246">
        <f>X85</f>
        <v>0</v>
      </c>
      <c r="Q85" s="247"/>
      <c r="R85" s="246">
        <f>Z85</f>
        <v>6321917.9899999993</v>
      </c>
      <c r="S85" s="247"/>
      <c r="T85" s="246">
        <f>AB85</f>
        <v>0</v>
      </c>
      <c r="U85" s="247"/>
      <c r="V85" s="246">
        <v>6729159.9799999995</v>
      </c>
      <c r="W85" s="262"/>
      <c r="X85" s="247"/>
      <c r="Y85" s="33">
        <v>0</v>
      </c>
      <c r="Z85" s="246">
        <v>6321917.9899999993</v>
      </c>
      <c r="AA85" s="262"/>
      <c r="AB85" s="247"/>
      <c r="AC85" s="248">
        <v>0</v>
      </c>
      <c r="AD85" s="248"/>
      <c r="AE85" s="248"/>
      <c r="AF85" s="248"/>
      <c r="AG85" s="243">
        <f>(R85-P85+T85)/(N85-P85)</f>
        <v>0.93948100636477949</v>
      </c>
      <c r="AH85" s="243"/>
      <c r="AI85" s="243"/>
      <c r="AJ85" s="243" t="s">
        <v>20</v>
      </c>
      <c r="AK85" s="243">
        <f>L85/AG85</f>
        <v>1.1118324345770552</v>
      </c>
      <c r="AL85" s="243"/>
      <c r="AM85" s="243"/>
      <c r="AN85" s="243"/>
      <c r="AO85" s="237" t="s">
        <v>20</v>
      </c>
      <c r="AP85" s="237"/>
      <c r="AQ85" s="237"/>
      <c r="AR85" s="237"/>
    </row>
    <row r="86" spans="1:44">
      <c r="A86" s="32"/>
      <c r="B86" s="32"/>
      <c r="C86" s="35" t="s">
        <v>59</v>
      </c>
      <c r="D86" s="29" t="s">
        <v>20</v>
      </c>
      <c r="E86" s="263" t="s">
        <v>20</v>
      </c>
      <c r="F86" s="264"/>
      <c r="G86" s="29" t="s">
        <v>20</v>
      </c>
      <c r="H86" s="242" t="s">
        <v>20</v>
      </c>
      <c r="I86" s="242"/>
      <c r="J86" s="242" t="s">
        <v>20</v>
      </c>
      <c r="K86" s="242"/>
      <c r="L86" s="237"/>
      <c r="M86" s="237"/>
      <c r="N86" s="248">
        <f>SUM(N85:O85)</f>
        <v>6729159.9799999995</v>
      </c>
      <c r="O86" s="237"/>
      <c r="P86" s="248">
        <f>SUM(P84:Q85)</f>
        <v>0</v>
      </c>
      <c r="Q86" s="237"/>
      <c r="R86" s="248">
        <f>SUM(R85:S85)</f>
        <v>6321917.9899999993</v>
      </c>
      <c r="S86" s="237"/>
      <c r="T86" s="248">
        <f>SUM(T84:U85)</f>
        <v>0</v>
      </c>
      <c r="U86" s="237"/>
      <c r="V86" s="248">
        <f>SUM(V84:X85)</f>
        <v>6777159.9799999995</v>
      </c>
      <c r="W86" s="237"/>
      <c r="X86" s="237"/>
      <c r="Y86" s="33">
        <f>SUM(Y84:Y85)</f>
        <v>0</v>
      </c>
      <c r="Z86" s="248">
        <f>SUM(Z84:AB85)</f>
        <v>6321917.9899999993</v>
      </c>
      <c r="AA86" s="237"/>
      <c r="AB86" s="237"/>
      <c r="AC86" s="248">
        <f>SUM(AC84:AF85)</f>
        <v>0</v>
      </c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 t="s">
        <v>41</v>
      </c>
      <c r="AP86" s="237"/>
      <c r="AQ86" s="237"/>
      <c r="AR86" s="237" t="s">
        <v>20</v>
      </c>
    </row>
    <row r="87" spans="1:44">
      <c r="A87" s="255" t="s">
        <v>282</v>
      </c>
      <c r="B87" s="255"/>
      <c r="C87" s="255"/>
      <c r="D87" s="255"/>
      <c r="E87" s="255"/>
      <c r="F87" s="255"/>
      <c r="G87" s="255"/>
      <c r="H87" s="255"/>
      <c r="I87" s="255"/>
      <c r="J87" s="255"/>
      <c r="K87" s="255"/>
      <c r="L87" s="255"/>
      <c r="M87" s="255"/>
      <c r="N87" s="255"/>
      <c r="O87" s="255"/>
      <c r="P87" s="255"/>
      <c r="Q87" s="255"/>
      <c r="R87" s="255"/>
      <c r="S87" s="255"/>
      <c r="T87" s="255"/>
      <c r="U87" s="255"/>
      <c r="V87" s="255"/>
      <c r="W87" s="255"/>
      <c r="X87" s="255"/>
      <c r="Y87" s="255"/>
      <c r="Z87" s="255"/>
      <c r="AA87" s="255"/>
      <c r="AB87" s="255"/>
      <c r="AC87" s="255"/>
      <c r="AD87" s="255"/>
      <c r="AE87" s="255"/>
      <c r="AF87" s="255"/>
      <c r="AG87" s="255"/>
      <c r="AH87" s="255"/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</row>
    <row r="88" spans="1:44">
      <c r="A88" s="242" t="s">
        <v>28</v>
      </c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  <c r="AF88" s="242"/>
      <c r="AG88" s="242"/>
      <c r="AH88" s="242"/>
      <c r="AI88" s="242"/>
      <c r="AJ88" s="242"/>
      <c r="AK88" s="242"/>
      <c r="AL88" s="242"/>
      <c r="AM88" s="242"/>
      <c r="AN88" s="242"/>
      <c r="AO88" s="242"/>
      <c r="AP88" s="242"/>
      <c r="AQ88" s="242"/>
      <c r="AR88" s="242"/>
    </row>
    <row r="89" spans="1:44" ht="279" customHeight="1">
      <c r="A89" s="30"/>
      <c r="B89" s="31" t="s">
        <v>284</v>
      </c>
      <c r="C89" s="32" t="s">
        <v>323</v>
      </c>
      <c r="D89" s="11"/>
      <c r="E89" s="234">
        <f>H89</f>
        <v>100</v>
      </c>
      <c r="F89" s="235"/>
      <c r="G89" s="28">
        <f>J89</f>
        <v>100</v>
      </c>
      <c r="H89" s="192">
        <v>100</v>
      </c>
      <c r="I89" s="233"/>
      <c r="J89" s="192">
        <v>100</v>
      </c>
      <c r="K89" s="233"/>
      <c r="L89" s="192"/>
      <c r="M89" s="233"/>
      <c r="N89" s="70"/>
      <c r="O89" s="71"/>
      <c r="P89" s="70"/>
      <c r="Q89" s="71"/>
      <c r="R89" s="70"/>
      <c r="S89" s="71"/>
      <c r="T89" s="70"/>
      <c r="U89" s="71"/>
      <c r="V89" s="246">
        <v>734341.26</v>
      </c>
      <c r="W89" s="262"/>
      <c r="X89" s="247"/>
      <c r="Y89" s="33"/>
      <c r="Z89" s="246">
        <v>734341.26</v>
      </c>
      <c r="AA89" s="262"/>
      <c r="AB89" s="247"/>
      <c r="AC89" s="246"/>
      <c r="AD89" s="262"/>
      <c r="AE89" s="262"/>
      <c r="AF89" s="247"/>
      <c r="AG89" s="267"/>
      <c r="AH89" s="268"/>
      <c r="AI89" s="268"/>
      <c r="AJ89" s="269"/>
      <c r="AK89" s="267"/>
      <c r="AL89" s="268"/>
      <c r="AM89" s="268"/>
      <c r="AN89" s="269"/>
      <c r="AO89" s="234"/>
      <c r="AP89" s="277"/>
      <c r="AQ89" s="277"/>
      <c r="AR89" s="235"/>
    </row>
    <row r="90" spans="1:44" ht="20.25" customHeight="1">
      <c r="A90" s="74"/>
      <c r="B90" s="74"/>
      <c r="C90" s="75" t="s">
        <v>59</v>
      </c>
      <c r="D90" s="74" t="s">
        <v>20</v>
      </c>
      <c r="E90" s="287" t="s">
        <v>20</v>
      </c>
      <c r="F90" s="288"/>
      <c r="G90" s="74" t="s">
        <v>20</v>
      </c>
      <c r="H90" s="236" t="s">
        <v>20</v>
      </c>
      <c r="I90" s="236"/>
      <c r="J90" s="236" t="s">
        <v>20</v>
      </c>
      <c r="K90" s="236"/>
      <c r="L90" s="236"/>
      <c r="M90" s="236"/>
      <c r="N90" s="241">
        <f>SUM(N89:O89)</f>
        <v>0</v>
      </c>
      <c r="O90" s="236"/>
      <c r="P90" s="241">
        <f>SUM(P88:Q89)</f>
        <v>0</v>
      </c>
      <c r="Q90" s="236"/>
      <c r="R90" s="241">
        <f>SUM(R89:S89)</f>
        <v>0</v>
      </c>
      <c r="S90" s="236"/>
      <c r="T90" s="241">
        <f>SUM(T88:U89)</f>
        <v>0</v>
      </c>
      <c r="U90" s="236"/>
      <c r="V90" s="241">
        <f>SUM(V89:X89)</f>
        <v>734341.26</v>
      </c>
      <c r="W90" s="236"/>
      <c r="X90" s="236"/>
      <c r="Y90" s="76">
        <f>SUM(Y88:Y89)</f>
        <v>0</v>
      </c>
      <c r="Z90" s="241">
        <f>SUM(Z89:AB89)</f>
        <v>734341.26</v>
      </c>
      <c r="AA90" s="236"/>
      <c r="AB90" s="236"/>
      <c r="AC90" s="241">
        <f>SUM(AC88:AF89)</f>
        <v>0</v>
      </c>
      <c r="AD90" s="236"/>
      <c r="AE90" s="236"/>
      <c r="AF90" s="236"/>
      <c r="AG90" s="236"/>
      <c r="AH90" s="236"/>
      <c r="AI90" s="236"/>
      <c r="AJ90" s="236"/>
      <c r="AK90" s="236"/>
      <c r="AL90" s="236"/>
      <c r="AM90" s="236"/>
      <c r="AN90" s="236"/>
      <c r="AO90" s="236" t="s">
        <v>41</v>
      </c>
      <c r="AP90" s="236"/>
      <c r="AQ90" s="236"/>
      <c r="AR90" s="236" t="s">
        <v>20</v>
      </c>
    </row>
    <row r="91" spans="1:44">
      <c r="A91" s="255" t="s">
        <v>329</v>
      </c>
      <c r="B91" s="255"/>
      <c r="C91" s="255"/>
      <c r="D91" s="255"/>
      <c r="E91" s="255"/>
      <c r="F91" s="255"/>
      <c r="G91" s="255"/>
      <c r="H91" s="255"/>
      <c r="I91" s="255"/>
      <c r="J91" s="255"/>
      <c r="K91" s="255"/>
      <c r="L91" s="255"/>
      <c r="M91" s="255"/>
      <c r="N91" s="255"/>
      <c r="O91" s="255"/>
      <c r="P91" s="255"/>
      <c r="Q91" s="255"/>
      <c r="R91" s="255"/>
      <c r="S91" s="255"/>
      <c r="T91" s="255"/>
      <c r="U91" s="255"/>
      <c r="V91" s="255"/>
      <c r="W91" s="255"/>
      <c r="X91" s="255"/>
      <c r="Y91" s="255"/>
      <c r="Z91" s="255"/>
      <c r="AA91" s="255"/>
      <c r="AB91" s="255"/>
      <c r="AC91" s="255"/>
      <c r="AD91" s="255"/>
      <c r="AE91" s="255"/>
      <c r="AF91" s="255"/>
      <c r="AG91" s="255"/>
      <c r="AH91" s="255"/>
      <c r="AI91" s="255"/>
      <c r="AJ91" s="255"/>
      <c r="AK91" s="255"/>
      <c r="AL91" s="255"/>
      <c r="AM91" s="255"/>
      <c r="AN91" s="255"/>
      <c r="AO91" s="255"/>
      <c r="AP91" s="255"/>
      <c r="AQ91" s="255"/>
      <c r="AR91" s="255"/>
    </row>
    <row r="92" spans="1:44" ht="16.5" customHeight="1">
      <c r="A92" s="242" t="s">
        <v>28</v>
      </c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2"/>
      <c r="AH92" s="242"/>
      <c r="AI92" s="242"/>
      <c r="AJ92" s="242"/>
      <c r="AK92" s="242"/>
      <c r="AL92" s="242"/>
      <c r="AM92" s="242"/>
      <c r="AN92" s="242"/>
      <c r="AO92" s="242"/>
      <c r="AP92" s="242"/>
      <c r="AQ92" s="242"/>
      <c r="AR92" s="242"/>
    </row>
    <row r="93" spans="1:44" ht="84">
      <c r="A93" s="30"/>
      <c r="B93" s="31" t="s">
        <v>293</v>
      </c>
      <c r="C93" s="32" t="s">
        <v>324</v>
      </c>
      <c r="D93" s="11"/>
      <c r="E93" s="234">
        <f>H93</f>
        <v>8.5</v>
      </c>
      <c r="F93" s="235"/>
      <c r="G93" s="28">
        <f>J93</f>
        <v>8.5</v>
      </c>
      <c r="H93" s="192">
        <v>8.5</v>
      </c>
      <c r="I93" s="233"/>
      <c r="J93" s="192">
        <v>8.5</v>
      </c>
      <c r="K93" s="233"/>
      <c r="L93" s="192"/>
      <c r="M93" s="194"/>
      <c r="N93" s="70"/>
      <c r="O93" s="71"/>
      <c r="P93" s="70"/>
      <c r="Q93" s="71"/>
      <c r="R93" s="70"/>
      <c r="S93" s="71"/>
      <c r="T93" s="70"/>
      <c r="U93" s="71"/>
      <c r="V93" s="246">
        <v>4780551.0199999996</v>
      </c>
      <c r="W93" s="262"/>
      <c r="X93" s="247"/>
      <c r="Y93" s="33"/>
      <c r="Z93" s="246">
        <v>4780551.0199999996</v>
      </c>
      <c r="AA93" s="262"/>
      <c r="AB93" s="247"/>
      <c r="AC93" s="246"/>
      <c r="AD93" s="262"/>
      <c r="AE93" s="262"/>
      <c r="AF93" s="247"/>
      <c r="AG93" s="267"/>
      <c r="AH93" s="268"/>
      <c r="AI93" s="268"/>
      <c r="AJ93" s="269"/>
      <c r="AK93" s="267"/>
      <c r="AL93" s="268"/>
      <c r="AM93" s="268"/>
      <c r="AN93" s="269"/>
      <c r="AO93" s="234"/>
      <c r="AP93" s="277"/>
      <c r="AQ93" s="277"/>
      <c r="AR93" s="235"/>
    </row>
    <row r="94" spans="1:44">
      <c r="A94" s="74"/>
      <c r="B94" s="74"/>
      <c r="C94" s="75" t="s">
        <v>59</v>
      </c>
      <c r="D94" s="74" t="s">
        <v>20</v>
      </c>
      <c r="E94" s="287" t="s">
        <v>20</v>
      </c>
      <c r="F94" s="288"/>
      <c r="G94" s="74" t="s">
        <v>20</v>
      </c>
      <c r="H94" s="236" t="s">
        <v>20</v>
      </c>
      <c r="I94" s="236"/>
      <c r="J94" s="236" t="s">
        <v>20</v>
      </c>
      <c r="K94" s="236"/>
      <c r="L94" s="236"/>
      <c r="M94" s="236"/>
      <c r="N94" s="241">
        <f>SUM(N93:O93)</f>
        <v>0</v>
      </c>
      <c r="O94" s="236"/>
      <c r="P94" s="241">
        <f>SUM(P92:Q93)</f>
        <v>0</v>
      </c>
      <c r="Q94" s="236"/>
      <c r="R94" s="241">
        <f>SUM(R93:S93)</f>
        <v>0</v>
      </c>
      <c r="S94" s="236"/>
      <c r="T94" s="241">
        <f>SUM(T92:U93)</f>
        <v>0</v>
      </c>
      <c r="U94" s="236"/>
      <c r="V94" s="241">
        <f>SUM(V93:X93)</f>
        <v>4780551.0199999996</v>
      </c>
      <c r="W94" s="236"/>
      <c r="X94" s="236"/>
      <c r="Y94" s="76">
        <f>SUM(Y92:Y93)</f>
        <v>0</v>
      </c>
      <c r="Z94" s="241">
        <f>SUM(Z93:AB93)</f>
        <v>4780551.0199999996</v>
      </c>
      <c r="AA94" s="236"/>
      <c r="AB94" s="236"/>
      <c r="AC94" s="241">
        <f>SUM(AC92:AF93)</f>
        <v>0</v>
      </c>
      <c r="AD94" s="236"/>
      <c r="AE94" s="236"/>
      <c r="AF94" s="236"/>
      <c r="AG94" s="236"/>
      <c r="AH94" s="236"/>
      <c r="AI94" s="236"/>
      <c r="AJ94" s="236"/>
      <c r="AK94" s="236"/>
      <c r="AL94" s="236"/>
      <c r="AM94" s="236"/>
      <c r="AN94" s="236"/>
      <c r="AO94" s="236" t="s">
        <v>41</v>
      </c>
      <c r="AP94" s="236"/>
      <c r="AQ94" s="236"/>
      <c r="AR94" s="236" t="s">
        <v>20</v>
      </c>
    </row>
    <row r="95" spans="1:44">
      <c r="A95" s="237" t="s">
        <v>29</v>
      </c>
      <c r="B95" s="237"/>
      <c r="C95" s="237"/>
      <c r="D95" s="237"/>
      <c r="E95" s="237"/>
      <c r="F95" s="237"/>
      <c r="G95" s="237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</row>
    <row r="96" spans="1:44">
      <c r="A96" s="32"/>
      <c r="B96" s="32" t="s">
        <v>30</v>
      </c>
      <c r="C96" s="36" t="s">
        <v>31</v>
      </c>
      <c r="D96" s="28"/>
      <c r="E96" s="234"/>
      <c r="F96" s="235"/>
      <c r="G96" s="28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8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 t="s">
        <v>20</v>
      </c>
      <c r="AN96" s="237"/>
      <c r="AO96" s="237" t="s">
        <v>41</v>
      </c>
      <c r="AP96" s="237"/>
      <c r="AQ96" s="237"/>
      <c r="AR96" s="237" t="s">
        <v>20</v>
      </c>
    </row>
    <row r="97" spans="1:44">
      <c r="A97" s="32"/>
      <c r="B97" s="32"/>
      <c r="C97" s="32"/>
      <c r="D97" s="28"/>
      <c r="E97" s="234"/>
      <c r="F97" s="235"/>
      <c r="G97" s="28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8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</row>
    <row r="98" spans="1:44">
      <c r="A98" s="32"/>
      <c r="B98" s="238" t="s">
        <v>60</v>
      </c>
      <c r="C98" s="238"/>
      <c r="D98" s="238"/>
      <c r="E98" s="238"/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8"/>
      <c r="AG98" s="238"/>
      <c r="AH98" s="238"/>
      <c r="AI98" s="238"/>
      <c r="AJ98" s="238"/>
      <c r="AK98" s="238"/>
      <c r="AL98" s="238"/>
      <c r="AM98" s="238"/>
      <c r="AN98" s="238"/>
      <c r="AO98" s="265">
        <f>(AK84+AK85)/2*100</f>
        <v>109.92006578982485</v>
      </c>
      <c r="AP98" s="265"/>
      <c r="AQ98" s="265"/>
      <c r="AR98" s="265"/>
    </row>
    <row r="99" spans="1:44">
      <c r="A99" s="32"/>
      <c r="B99" s="230" t="s">
        <v>61</v>
      </c>
      <c r="C99" s="231"/>
      <c r="D99" s="231"/>
      <c r="E99" s="231"/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31"/>
      <c r="Z99" s="231"/>
      <c r="AA99" s="231"/>
      <c r="AB99" s="231"/>
      <c r="AC99" s="231"/>
      <c r="AD99" s="231"/>
      <c r="AE99" s="231"/>
      <c r="AF99" s="231"/>
      <c r="AG99" s="231"/>
      <c r="AH99" s="231"/>
      <c r="AI99" s="231"/>
      <c r="AJ99" s="231"/>
      <c r="AK99" s="231"/>
      <c r="AL99" s="231"/>
      <c r="AM99" s="231"/>
      <c r="AN99" s="232"/>
      <c r="AO99" s="270">
        <f>(AO32+AO48+AO59+AO68+AO76+AO81+AO98)/7</f>
        <v>108.90203945978696</v>
      </c>
      <c r="AP99" s="271"/>
      <c r="AQ99" s="271"/>
      <c r="AR99" s="272"/>
    </row>
    <row r="100" spans="1:44">
      <c r="A100" s="255" t="s">
        <v>70</v>
      </c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  <c r="L100" s="255"/>
      <c r="M100" s="255"/>
      <c r="N100" s="255"/>
      <c r="O100" s="255"/>
      <c r="P100" s="255"/>
      <c r="Q100" s="255"/>
      <c r="R100" s="255"/>
      <c r="S100" s="255"/>
      <c r="T100" s="255"/>
      <c r="U100" s="255"/>
      <c r="V100" s="255"/>
      <c r="W100" s="255"/>
      <c r="X100" s="255"/>
      <c r="Y100" s="255"/>
      <c r="Z100" s="255"/>
      <c r="AA100" s="255"/>
      <c r="AB100" s="255"/>
      <c r="AC100" s="255"/>
      <c r="AD100" s="255"/>
      <c r="AE100" s="255"/>
      <c r="AF100" s="255"/>
      <c r="AG100" s="255"/>
      <c r="AH100" s="255"/>
      <c r="AI100" s="255"/>
      <c r="AJ100" s="255"/>
      <c r="AK100" s="255"/>
      <c r="AL100" s="255"/>
      <c r="AM100" s="255"/>
      <c r="AN100" s="255"/>
      <c r="AO100" s="255"/>
      <c r="AP100" s="255"/>
      <c r="AQ100" s="255"/>
      <c r="AR100" s="255"/>
    </row>
    <row r="101" spans="1:44">
      <c r="A101" s="255" t="s">
        <v>156</v>
      </c>
      <c r="B101" s="255"/>
      <c r="C101" s="255"/>
      <c r="D101" s="255"/>
      <c r="E101" s="255"/>
      <c r="F101" s="255"/>
      <c r="G101" s="255"/>
      <c r="H101" s="255"/>
      <c r="I101" s="255"/>
      <c r="J101" s="255"/>
      <c r="K101" s="255"/>
      <c r="L101" s="255"/>
      <c r="M101" s="255"/>
      <c r="N101" s="255"/>
      <c r="O101" s="255"/>
      <c r="P101" s="255"/>
      <c r="Q101" s="255"/>
      <c r="R101" s="255"/>
      <c r="S101" s="255"/>
      <c r="T101" s="255"/>
      <c r="U101" s="255"/>
      <c r="V101" s="255"/>
      <c r="W101" s="255"/>
      <c r="X101" s="255"/>
      <c r="Y101" s="255"/>
      <c r="Z101" s="255"/>
      <c r="AA101" s="255"/>
      <c r="AB101" s="255"/>
      <c r="AC101" s="255"/>
      <c r="AD101" s="255"/>
      <c r="AE101" s="255"/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</row>
    <row r="102" spans="1:44">
      <c r="A102" s="242" t="s">
        <v>28</v>
      </c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  <c r="X102" s="242"/>
      <c r="Y102" s="242"/>
      <c r="Z102" s="242"/>
      <c r="AA102" s="242"/>
      <c r="AB102" s="242"/>
      <c r="AC102" s="242"/>
      <c r="AD102" s="242"/>
      <c r="AE102" s="242"/>
      <c r="AF102" s="242"/>
      <c r="AG102" s="242"/>
      <c r="AH102" s="242"/>
      <c r="AI102" s="242"/>
      <c r="AJ102" s="242"/>
      <c r="AK102" s="242"/>
      <c r="AL102" s="242"/>
      <c r="AM102" s="242"/>
      <c r="AN102" s="242"/>
      <c r="AO102" s="242"/>
      <c r="AP102" s="242"/>
      <c r="AQ102" s="242"/>
      <c r="AR102" s="242"/>
    </row>
    <row r="103" spans="1:44" ht="108">
      <c r="A103" s="30">
        <v>1</v>
      </c>
      <c r="B103" s="31" t="s">
        <v>157</v>
      </c>
      <c r="C103" s="32" t="s">
        <v>162</v>
      </c>
      <c r="D103" s="11" t="s">
        <v>54</v>
      </c>
      <c r="E103" s="234">
        <f>H103</f>
        <v>99.6</v>
      </c>
      <c r="F103" s="235"/>
      <c r="G103" s="28">
        <f>J103</f>
        <v>100</v>
      </c>
      <c r="H103" s="239">
        <v>99.6</v>
      </c>
      <c r="I103" s="240"/>
      <c r="J103" s="239">
        <v>100</v>
      </c>
      <c r="K103" s="240"/>
      <c r="L103" s="243">
        <f>G103/E103</f>
        <v>1.0040160642570282</v>
      </c>
      <c r="M103" s="243"/>
      <c r="N103" s="246">
        <f>V103</f>
        <v>3499634</v>
      </c>
      <c r="O103" s="247"/>
      <c r="P103" s="246">
        <f>X103</f>
        <v>0</v>
      </c>
      <c r="Q103" s="247"/>
      <c r="R103" s="246">
        <f>Z103</f>
        <v>3499634</v>
      </c>
      <c r="S103" s="247"/>
      <c r="T103" s="246">
        <f>AB103</f>
        <v>0</v>
      </c>
      <c r="U103" s="247"/>
      <c r="V103" s="246">
        <v>3499634</v>
      </c>
      <c r="W103" s="262"/>
      <c r="X103" s="247"/>
      <c r="Y103" s="33">
        <v>0</v>
      </c>
      <c r="Z103" s="246">
        <v>3499634</v>
      </c>
      <c r="AA103" s="262"/>
      <c r="AB103" s="247"/>
      <c r="AC103" s="248">
        <v>0</v>
      </c>
      <c r="AD103" s="248"/>
      <c r="AE103" s="248"/>
      <c r="AF103" s="248"/>
      <c r="AG103" s="243">
        <f>(R103-P103+T103)/(N103-P103)</f>
        <v>1</v>
      </c>
      <c r="AH103" s="243"/>
      <c r="AI103" s="243"/>
      <c r="AJ103" s="243" t="s">
        <v>20</v>
      </c>
      <c r="AK103" s="243">
        <f>L103/AG103</f>
        <v>1.0040160642570282</v>
      </c>
      <c r="AL103" s="243"/>
      <c r="AM103" s="243"/>
      <c r="AN103" s="243"/>
      <c r="AO103" s="237" t="s">
        <v>20</v>
      </c>
      <c r="AP103" s="237"/>
      <c r="AQ103" s="237"/>
      <c r="AR103" s="237"/>
    </row>
    <row r="104" spans="1:44" ht="41.25" customHeight="1">
      <c r="A104" s="30">
        <v>2</v>
      </c>
      <c r="B104" s="31" t="s">
        <v>158</v>
      </c>
      <c r="C104" s="32" t="s">
        <v>163</v>
      </c>
      <c r="D104" s="11" t="s">
        <v>54</v>
      </c>
      <c r="E104" s="234">
        <f>H104</f>
        <v>99.6</v>
      </c>
      <c r="F104" s="235"/>
      <c r="G104" s="28">
        <f>J104</f>
        <v>100</v>
      </c>
      <c r="H104" s="239">
        <v>99.6</v>
      </c>
      <c r="I104" s="240"/>
      <c r="J104" s="239">
        <v>100</v>
      </c>
      <c r="K104" s="240"/>
      <c r="L104" s="243">
        <f>G104/E104</f>
        <v>1.0040160642570282</v>
      </c>
      <c r="M104" s="243"/>
      <c r="N104" s="246">
        <f>V104</f>
        <v>2611977</v>
      </c>
      <c r="O104" s="247"/>
      <c r="P104" s="246">
        <f>X104</f>
        <v>0</v>
      </c>
      <c r="Q104" s="247"/>
      <c r="R104" s="246">
        <f>Z104</f>
        <v>2611977</v>
      </c>
      <c r="S104" s="247"/>
      <c r="T104" s="246">
        <f>AB104</f>
        <v>0</v>
      </c>
      <c r="U104" s="247"/>
      <c r="V104" s="246">
        <v>2611977</v>
      </c>
      <c r="W104" s="262"/>
      <c r="X104" s="247"/>
      <c r="Y104" s="33">
        <v>0</v>
      </c>
      <c r="Z104" s="246">
        <v>2611977</v>
      </c>
      <c r="AA104" s="262"/>
      <c r="AB104" s="247"/>
      <c r="AC104" s="248">
        <v>0</v>
      </c>
      <c r="AD104" s="248"/>
      <c r="AE104" s="248"/>
      <c r="AF104" s="248"/>
      <c r="AG104" s="243">
        <f>(R104-P104+T104)/(N104-P104)</f>
        <v>1</v>
      </c>
      <c r="AH104" s="243"/>
      <c r="AI104" s="243"/>
      <c r="AJ104" s="243" t="s">
        <v>20</v>
      </c>
      <c r="AK104" s="243">
        <f>L104/AG104</f>
        <v>1.0040160642570282</v>
      </c>
      <c r="AL104" s="243"/>
      <c r="AM104" s="243"/>
      <c r="AN104" s="243"/>
      <c r="AO104" s="237" t="s">
        <v>20</v>
      </c>
      <c r="AP104" s="237"/>
      <c r="AQ104" s="237"/>
      <c r="AR104" s="237"/>
    </row>
    <row r="105" spans="1:44" ht="60">
      <c r="A105" s="30">
        <v>3</v>
      </c>
      <c r="B105" s="31" t="s">
        <v>159</v>
      </c>
      <c r="C105" s="32" t="s">
        <v>164</v>
      </c>
      <c r="D105" s="11" t="s">
        <v>54</v>
      </c>
      <c r="E105" s="234">
        <f>H105</f>
        <v>99.6</v>
      </c>
      <c r="F105" s="235"/>
      <c r="G105" s="28">
        <f>J105</f>
        <v>100</v>
      </c>
      <c r="H105" s="239">
        <v>99.6</v>
      </c>
      <c r="I105" s="240"/>
      <c r="J105" s="239">
        <v>100</v>
      </c>
      <c r="K105" s="240"/>
      <c r="L105" s="243">
        <f>G105/E105</f>
        <v>1.0040160642570282</v>
      </c>
      <c r="M105" s="243"/>
      <c r="N105" s="246">
        <f>V105</f>
        <v>6167724</v>
      </c>
      <c r="O105" s="247"/>
      <c r="P105" s="246">
        <f>X105</f>
        <v>0</v>
      </c>
      <c r="Q105" s="247"/>
      <c r="R105" s="246">
        <f>Z105</f>
        <v>6105879.0099999998</v>
      </c>
      <c r="S105" s="247"/>
      <c r="T105" s="246">
        <f>AB105</f>
        <v>0</v>
      </c>
      <c r="U105" s="247"/>
      <c r="V105" s="246">
        <v>6167724</v>
      </c>
      <c r="W105" s="262"/>
      <c r="X105" s="247"/>
      <c r="Y105" s="33">
        <v>0</v>
      </c>
      <c r="Z105" s="246">
        <v>6105879.0099999998</v>
      </c>
      <c r="AA105" s="262"/>
      <c r="AB105" s="247"/>
      <c r="AC105" s="248">
        <v>0</v>
      </c>
      <c r="AD105" s="248"/>
      <c r="AE105" s="248"/>
      <c r="AF105" s="248"/>
      <c r="AG105" s="243">
        <f>(R105-P105+T105)/(N105-P105)</f>
        <v>0.9899728019606584</v>
      </c>
      <c r="AH105" s="243"/>
      <c r="AI105" s="243"/>
      <c r="AJ105" s="243" t="s">
        <v>20</v>
      </c>
      <c r="AK105" s="243">
        <f>L105/AG105</f>
        <v>1.0141855031456994</v>
      </c>
      <c r="AL105" s="243"/>
      <c r="AM105" s="243"/>
      <c r="AN105" s="243"/>
      <c r="AO105" s="237" t="s">
        <v>20</v>
      </c>
      <c r="AP105" s="237"/>
      <c r="AQ105" s="237"/>
      <c r="AR105" s="237"/>
    </row>
    <row r="106" spans="1:44">
      <c r="A106" s="32"/>
      <c r="B106" s="32"/>
      <c r="C106" s="35" t="s">
        <v>59</v>
      </c>
      <c r="D106" s="29" t="s">
        <v>20</v>
      </c>
      <c r="E106" s="263" t="s">
        <v>20</v>
      </c>
      <c r="F106" s="264"/>
      <c r="G106" s="29" t="s">
        <v>20</v>
      </c>
      <c r="H106" s="242" t="s">
        <v>20</v>
      </c>
      <c r="I106" s="242"/>
      <c r="J106" s="242" t="s">
        <v>20</v>
      </c>
      <c r="K106" s="242"/>
      <c r="L106" s="237"/>
      <c r="M106" s="237"/>
      <c r="N106" s="248">
        <f ca="1">SUM(N103:O108)</f>
        <v>52520805601</v>
      </c>
      <c r="O106" s="237"/>
      <c r="P106" s="248">
        <f>SUM(P102:Q103)</f>
        <v>0</v>
      </c>
      <c r="Q106" s="237"/>
      <c r="R106" s="248">
        <f ca="1">SUM(R103:S108)</f>
        <v>51673093640.516304</v>
      </c>
      <c r="S106" s="237"/>
      <c r="T106" s="248">
        <f>SUM(T102:U103)</f>
        <v>0</v>
      </c>
      <c r="U106" s="237"/>
      <c r="V106" s="248">
        <f>SUM(V103:X105)</f>
        <v>12279335</v>
      </c>
      <c r="W106" s="237"/>
      <c r="X106" s="237"/>
      <c r="Y106" s="33">
        <f>SUM(Y102:Y103)</f>
        <v>0</v>
      </c>
      <c r="Z106" s="248">
        <f>SUM(Z103:AB105)</f>
        <v>12217490.01</v>
      </c>
      <c r="AA106" s="237"/>
      <c r="AB106" s="237"/>
      <c r="AC106" s="248">
        <f>SUM(AC102:AF103)</f>
        <v>0</v>
      </c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 t="s">
        <v>41</v>
      </c>
      <c r="AP106" s="237"/>
      <c r="AQ106" s="237"/>
      <c r="AR106" s="237" t="s">
        <v>20</v>
      </c>
    </row>
    <row r="107" spans="1:44">
      <c r="A107" s="237" t="s">
        <v>29</v>
      </c>
      <c r="B107" s="237"/>
      <c r="C107" s="237"/>
      <c r="D107" s="237"/>
      <c r="E107" s="237"/>
      <c r="F107" s="237"/>
      <c r="G107" s="237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</row>
    <row r="108" spans="1:44" ht="96">
      <c r="A108" s="30">
        <v>1</v>
      </c>
      <c r="B108" s="31" t="s">
        <v>279</v>
      </c>
      <c r="C108" s="32" t="s">
        <v>165</v>
      </c>
      <c r="D108" s="11" t="s">
        <v>54</v>
      </c>
      <c r="E108" s="234">
        <f>H108</f>
        <v>96.3</v>
      </c>
      <c r="F108" s="235"/>
      <c r="G108" s="28">
        <f>J108</f>
        <v>100</v>
      </c>
      <c r="H108" s="239">
        <v>96.3</v>
      </c>
      <c r="I108" s="240"/>
      <c r="J108" s="239">
        <v>100</v>
      </c>
      <c r="K108" s="240"/>
      <c r="L108" s="243">
        <f>G108/E108</f>
        <v>1.0384215991692627</v>
      </c>
      <c r="M108" s="243"/>
      <c r="N108" s="246">
        <f>V108</f>
        <v>3033789</v>
      </c>
      <c r="O108" s="247"/>
      <c r="P108" s="246">
        <f>X108</f>
        <v>0</v>
      </c>
      <c r="Q108" s="247"/>
      <c r="R108" s="246">
        <f>Z108</f>
        <v>3033789</v>
      </c>
      <c r="S108" s="247"/>
      <c r="T108" s="246">
        <f>AB108</f>
        <v>0</v>
      </c>
      <c r="U108" s="247"/>
      <c r="V108" s="246">
        <v>3033789</v>
      </c>
      <c r="W108" s="262"/>
      <c r="X108" s="247"/>
      <c r="Y108" s="33">
        <v>0</v>
      </c>
      <c r="Z108" s="246">
        <v>3033789</v>
      </c>
      <c r="AA108" s="262"/>
      <c r="AB108" s="247"/>
      <c r="AC108" s="248">
        <v>0</v>
      </c>
      <c r="AD108" s="248"/>
      <c r="AE108" s="248"/>
      <c r="AF108" s="248"/>
      <c r="AG108" s="243">
        <f>(R108-P108+T108)/(N108-P108)</f>
        <v>1</v>
      </c>
      <c r="AH108" s="243"/>
      <c r="AI108" s="243"/>
      <c r="AJ108" s="243" t="s">
        <v>20</v>
      </c>
      <c r="AK108" s="243">
        <f>L108/AG108</f>
        <v>1.0384215991692627</v>
      </c>
      <c r="AL108" s="243"/>
      <c r="AM108" s="243"/>
      <c r="AN108" s="243"/>
      <c r="AO108" s="237" t="s">
        <v>20</v>
      </c>
      <c r="AP108" s="237"/>
      <c r="AQ108" s="237"/>
      <c r="AR108" s="237"/>
    </row>
    <row r="109" spans="1:44">
      <c r="A109" s="32"/>
      <c r="B109" s="32"/>
      <c r="C109" s="32" t="s">
        <v>59</v>
      </c>
      <c r="D109" s="28"/>
      <c r="E109" s="234"/>
      <c r="F109" s="235"/>
      <c r="G109" s="28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48">
        <f>SUM(V108)</f>
        <v>3033789</v>
      </c>
      <c r="W109" s="237"/>
      <c r="X109" s="237"/>
      <c r="Y109" s="28"/>
      <c r="Z109" s="248">
        <f>SUM(Z108)</f>
        <v>3033789</v>
      </c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</row>
    <row r="110" spans="1:44">
      <c r="A110" s="32"/>
      <c r="B110" s="238" t="s">
        <v>60</v>
      </c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8"/>
      <c r="AG110" s="238"/>
      <c r="AH110" s="238"/>
      <c r="AI110" s="238"/>
      <c r="AJ110" s="238"/>
      <c r="AK110" s="238"/>
      <c r="AL110" s="238"/>
      <c r="AM110" s="238"/>
      <c r="AN110" s="238"/>
      <c r="AO110" s="265">
        <f>(AK103+AK104+AK105+AK108)/4*100</f>
        <v>101.51598077072546</v>
      </c>
      <c r="AP110" s="265"/>
      <c r="AQ110" s="265"/>
      <c r="AR110" s="265"/>
    </row>
    <row r="111" spans="1:44">
      <c r="A111" s="32"/>
      <c r="B111" s="230" t="s">
        <v>220</v>
      </c>
      <c r="C111" s="231"/>
      <c r="D111" s="231"/>
      <c r="E111" s="231"/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31"/>
      <c r="Z111" s="231"/>
      <c r="AA111" s="231"/>
      <c r="AB111" s="231"/>
      <c r="AC111" s="231"/>
      <c r="AD111" s="231"/>
      <c r="AE111" s="231"/>
      <c r="AF111" s="231"/>
      <c r="AG111" s="231"/>
      <c r="AH111" s="231"/>
      <c r="AI111" s="231"/>
      <c r="AJ111" s="231"/>
      <c r="AK111" s="231"/>
      <c r="AL111" s="231"/>
      <c r="AM111" s="231"/>
      <c r="AN111" s="232"/>
      <c r="AO111" s="270">
        <f>(AO110)/1</f>
        <v>101.51598077072546</v>
      </c>
      <c r="AP111" s="271"/>
      <c r="AQ111" s="271"/>
      <c r="AR111" s="272"/>
    </row>
    <row r="112" spans="1:44">
      <c r="A112" s="255" t="s">
        <v>71</v>
      </c>
      <c r="B112" s="255"/>
      <c r="C112" s="255"/>
      <c r="D112" s="255"/>
      <c r="E112" s="255"/>
      <c r="F112" s="255"/>
      <c r="G112" s="255"/>
      <c r="H112" s="255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5"/>
      <c r="V112" s="255"/>
      <c r="W112" s="255"/>
      <c r="X112" s="255"/>
      <c r="Y112" s="255"/>
      <c r="Z112" s="255"/>
      <c r="AA112" s="255"/>
      <c r="AB112" s="255"/>
      <c r="AC112" s="255"/>
      <c r="AD112" s="255"/>
      <c r="AE112" s="255"/>
      <c r="AF112" s="255"/>
      <c r="AG112" s="255"/>
      <c r="AH112" s="255"/>
      <c r="AI112" s="255"/>
      <c r="AJ112" s="255"/>
      <c r="AK112" s="255"/>
      <c r="AL112" s="255"/>
      <c r="AM112" s="255"/>
      <c r="AN112" s="255"/>
      <c r="AO112" s="255"/>
      <c r="AP112" s="255"/>
      <c r="AQ112" s="255"/>
      <c r="AR112" s="255"/>
    </row>
    <row r="113" spans="1:44">
      <c r="A113" s="255" t="s">
        <v>171</v>
      </c>
      <c r="B113" s="255"/>
      <c r="C113" s="255"/>
      <c r="D113" s="255"/>
      <c r="E113" s="255"/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255"/>
      <c r="AD113" s="255"/>
      <c r="AE113" s="255"/>
      <c r="AF113" s="255"/>
      <c r="AG113" s="255"/>
      <c r="AH113" s="255"/>
      <c r="AI113" s="255"/>
      <c r="AJ113" s="255"/>
      <c r="AK113" s="255"/>
      <c r="AL113" s="255"/>
      <c r="AM113" s="255"/>
      <c r="AN113" s="255"/>
      <c r="AO113" s="255"/>
      <c r="AP113" s="255"/>
      <c r="AQ113" s="255"/>
      <c r="AR113" s="255"/>
    </row>
    <row r="114" spans="1:44">
      <c r="A114" s="242" t="s">
        <v>28</v>
      </c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  <c r="X114" s="242"/>
      <c r="Y114" s="242"/>
      <c r="Z114" s="242"/>
      <c r="AA114" s="242"/>
      <c r="AB114" s="242"/>
      <c r="AC114" s="242"/>
      <c r="AD114" s="242"/>
      <c r="AE114" s="242"/>
      <c r="AF114" s="242"/>
      <c r="AG114" s="242"/>
      <c r="AH114" s="242"/>
      <c r="AI114" s="242"/>
      <c r="AJ114" s="242"/>
      <c r="AK114" s="242"/>
      <c r="AL114" s="242"/>
      <c r="AM114" s="242"/>
      <c r="AN114" s="242"/>
      <c r="AO114" s="242"/>
      <c r="AP114" s="242"/>
      <c r="AQ114" s="242"/>
      <c r="AR114" s="242"/>
    </row>
    <row r="115" spans="1:44" ht="150.75" customHeight="1">
      <c r="A115" s="28">
        <v>1</v>
      </c>
      <c r="B115" s="32" t="s">
        <v>221</v>
      </c>
      <c r="C115" s="32" t="s">
        <v>176</v>
      </c>
      <c r="D115" s="11" t="s">
        <v>54</v>
      </c>
      <c r="E115" s="234">
        <f>H115</f>
        <v>100</v>
      </c>
      <c r="F115" s="235"/>
      <c r="G115" s="28">
        <f>J115</f>
        <v>100</v>
      </c>
      <c r="H115" s="239">
        <v>100</v>
      </c>
      <c r="I115" s="240"/>
      <c r="J115" s="239">
        <v>100</v>
      </c>
      <c r="K115" s="240"/>
      <c r="L115" s="243">
        <f>G115/E115</f>
        <v>1</v>
      </c>
      <c r="M115" s="243"/>
      <c r="N115" s="246">
        <f>V115</f>
        <v>204081.63</v>
      </c>
      <c r="O115" s="247"/>
      <c r="P115" s="246">
        <f>X115</f>
        <v>0</v>
      </c>
      <c r="Q115" s="247"/>
      <c r="R115" s="246">
        <f>Z115</f>
        <v>204081.63</v>
      </c>
      <c r="S115" s="247"/>
      <c r="T115" s="246">
        <f>AB115</f>
        <v>0</v>
      </c>
      <c r="U115" s="247"/>
      <c r="V115" s="246">
        <v>204081.63</v>
      </c>
      <c r="W115" s="262"/>
      <c r="X115" s="247"/>
      <c r="Y115" s="33">
        <v>0</v>
      </c>
      <c r="Z115" s="246">
        <v>204081.63</v>
      </c>
      <c r="AA115" s="262"/>
      <c r="AB115" s="247"/>
      <c r="AC115" s="248">
        <v>0</v>
      </c>
      <c r="AD115" s="248"/>
      <c r="AE115" s="248"/>
      <c r="AF115" s="248"/>
      <c r="AG115" s="243">
        <f>(R115-P115+T115)/(N115-P115)</f>
        <v>1</v>
      </c>
      <c r="AH115" s="243"/>
      <c r="AI115" s="243"/>
      <c r="AJ115" s="243" t="s">
        <v>20</v>
      </c>
      <c r="AK115" s="243">
        <f>L115/AG115</f>
        <v>1</v>
      </c>
      <c r="AL115" s="243"/>
      <c r="AM115" s="243"/>
      <c r="AN115" s="243"/>
      <c r="AO115" s="237" t="s">
        <v>20</v>
      </c>
      <c r="AP115" s="237"/>
      <c r="AQ115" s="237"/>
      <c r="AR115" s="237"/>
    </row>
    <row r="116" spans="1:44" ht="77.25" customHeight="1">
      <c r="A116" s="28">
        <v>2</v>
      </c>
      <c r="B116" s="32" t="s">
        <v>342</v>
      </c>
      <c r="C116" s="32" t="s">
        <v>336</v>
      </c>
      <c r="D116" s="11" t="s">
        <v>54</v>
      </c>
      <c r="E116" s="234"/>
      <c r="F116" s="235"/>
      <c r="G116" s="28"/>
      <c r="H116" s="239"/>
      <c r="I116" s="240"/>
      <c r="J116" s="239"/>
      <c r="K116" s="240"/>
      <c r="L116" s="243">
        <v>1</v>
      </c>
      <c r="M116" s="243"/>
      <c r="N116" s="246">
        <f>V116</f>
        <v>60204.08</v>
      </c>
      <c r="O116" s="247"/>
      <c r="P116" s="246">
        <f>X116</f>
        <v>0</v>
      </c>
      <c r="Q116" s="247"/>
      <c r="R116" s="246">
        <f>Z116</f>
        <v>60204.08</v>
      </c>
      <c r="S116" s="247"/>
      <c r="T116" s="246">
        <f>AB116</f>
        <v>0</v>
      </c>
      <c r="U116" s="247"/>
      <c r="V116" s="246">
        <v>60204.08</v>
      </c>
      <c r="W116" s="262"/>
      <c r="X116" s="247"/>
      <c r="Y116" s="33">
        <v>0</v>
      </c>
      <c r="Z116" s="246">
        <v>60204.08</v>
      </c>
      <c r="AA116" s="262"/>
      <c r="AB116" s="247"/>
      <c r="AC116" s="248">
        <v>0</v>
      </c>
      <c r="AD116" s="248"/>
      <c r="AE116" s="248"/>
      <c r="AF116" s="248"/>
      <c r="AG116" s="243">
        <f>(R116-P116+T116)/(N116-P116)</f>
        <v>1</v>
      </c>
      <c r="AH116" s="243"/>
      <c r="AI116" s="243"/>
      <c r="AJ116" s="243" t="s">
        <v>20</v>
      </c>
      <c r="AK116" s="243">
        <f>L116/AG116</f>
        <v>1</v>
      </c>
      <c r="AL116" s="243"/>
      <c r="AM116" s="243"/>
      <c r="AN116" s="243"/>
      <c r="AO116" s="237" t="s">
        <v>20</v>
      </c>
      <c r="AP116" s="237"/>
      <c r="AQ116" s="237"/>
      <c r="AR116" s="237"/>
    </row>
    <row r="117" spans="1:44" ht="63" customHeight="1">
      <c r="A117" s="103">
        <v>3</v>
      </c>
      <c r="B117" s="32" t="s">
        <v>341</v>
      </c>
      <c r="C117" s="32" t="s">
        <v>336</v>
      </c>
      <c r="D117" s="96"/>
      <c r="E117" s="234"/>
      <c r="F117" s="235"/>
      <c r="G117" s="103"/>
      <c r="H117" s="199"/>
      <c r="I117" s="233"/>
      <c r="J117" s="199"/>
      <c r="K117" s="233"/>
      <c r="L117" s="199"/>
      <c r="M117" s="233"/>
      <c r="N117" s="100"/>
      <c r="O117" s="101"/>
      <c r="P117" s="100"/>
      <c r="Q117" s="101"/>
      <c r="R117" s="100"/>
      <c r="S117" s="101"/>
      <c r="T117" s="100"/>
      <c r="U117" s="101"/>
      <c r="V117" s="246">
        <v>103000</v>
      </c>
      <c r="W117" s="262"/>
      <c r="X117" s="247"/>
      <c r="Y117" s="102">
        <v>0</v>
      </c>
      <c r="Z117" s="246">
        <v>103000</v>
      </c>
      <c r="AA117" s="262"/>
      <c r="AB117" s="247"/>
      <c r="AC117" s="248">
        <v>0</v>
      </c>
      <c r="AD117" s="248"/>
      <c r="AE117" s="248"/>
      <c r="AF117" s="248"/>
      <c r="AG117" s="243"/>
      <c r="AH117" s="243"/>
      <c r="AI117" s="243"/>
      <c r="AJ117" s="243"/>
      <c r="AK117" s="243"/>
      <c r="AL117" s="243"/>
      <c r="AM117" s="243"/>
      <c r="AN117" s="243"/>
      <c r="AO117" s="237" t="s">
        <v>20</v>
      </c>
      <c r="AP117" s="237"/>
      <c r="AQ117" s="237"/>
      <c r="AR117" s="237"/>
    </row>
    <row r="118" spans="1:44">
      <c r="A118" s="32"/>
      <c r="B118" s="32"/>
      <c r="C118" s="35" t="s">
        <v>59</v>
      </c>
      <c r="D118" s="29" t="s">
        <v>20</v>
      </c>
      <c r="E118" s="263" t="s">
        <v>20</v>
      </c>
      <c r="F118" s="264"/>
      <c r="G118" s="29" t="s">
        <v>20</v>
      </c>
      <c r="H118" s="242" t="s">
        <v>20</v>
      </c>
      <c r="I118" s="242"/>
      <c r="J118" s="242" t="s">
        <v>20</v>
      </c>
      <c r="K118" s="242"/>
      <c r="L118" s="237"/>
      <c r="M118" s="237"/>
      <c r="N118" s="248">
        <f>SUM(N115:O116)</f>
        <v>264285.71000000002</v>
      </c>
      <c r="O118" s="237"/>
      <c r="P118" s="248">
        <f>SUM(P115:Q116)</f>
        <v>0</v>
      </c>
      <c r="Q118" s="237"/>
      <c r="R118" s="248">
        <f>SUM(R115:S116)</f>
        <v>264285.71000000002</v>
      </c>
      <c r="S118" s="237"/>
      <c r="T118" s="248">
        <f>SUM(T112:U113)</f>
        <v>0</v>
      </c>
      <c r="U118" s="237"/>
      <c r="V118" s="248">
        <f>SUM(V115:Y117)</f>
        <v>367285.71</v>
      </c>
      <c r="W118" s="237"/>
      <c r="X118" s="237"/>
      <c r="Y118" s="33">
        <f>SUM(Y112:Y113)</f>
        <v>0</v>
      </c>
      <c r="Z118" s="248">
        <f>SUM(Z115:AB117)</f>
        <v>367285.71</v>
      </c>
      <c r="AA118" s="237"/>
      <c r="AB118" s="237"/>
      <c r="AC118" s="248">
        <f>SUM(AC112:AF113)</f>
        <v>0</v>
      </c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 t="s">
        <v>41</v>
      </c>
      <c r="AP118" s="237"/>
      <c r="AQ118" s="237"/>
      <c r="AR118" s="237" t="s">
        <v>20</v>
      </c>
    </row>
    <row r="119" spans="1:44">
      <c r="A119" s="237" t="s">
        <v>29</v>
      </c>
      <c r="B119" s="237"/>
      <c r="C119" s="237"/>
      <c r="D119" s="237"/>
      <c r="E119" s="237"/>
      <c r="F119" s="237"/>
      <c r="G119" s="237"/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  <c r="V119" s="237"/>
      <c r="W119" s="237"/>
      <c r="X119" s="237"/>
      <c r="Y119" s="237"/>
      <c r="Z119" s="237"/>
      <c r="AA119" s="237"/>
      <c r="AB119" s="237"/>
      <c r="AC119" s="237"/>
      <c r="AD119" s="237"/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</row>
    <row r="120" spans="1:44">
      <c r="A120" s="32"/>
      <c r="B120" s="32" t="s">
        <v>30</v>
      </c>
      <c r="C120" s="36" t="s">
        <v>31</v>
      </c>
      <c r="D120" s="28"/>
      <c r="E120" s="234"/>
      <c r="F120" s="235"/>
      <c r="G120" s="28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  <c r="Y120" s="28"/>
      <c r="Z120" s="237"/>
      <c r="AA120" s="237"/>
      <c r="AB120" s="237"/>
      <c r="AC120" s="237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 t="s">
        <v>20</v>
      </c>
      <c r="AN120" s="237"/>
      <c r="AO120" s="237" t="s">
        <v>41</v>
      </c>
      <c r="AP120" s="237"/>
      <c r="AQ120" s="237"/>
      <c r="AR120" s="237" t="s">
        <v>20</v>
      </c>
    </row>
    <row r="121" spans="1:44">
      <c r="A121" s="32"/>
      <c r="B121" s="32"/>
      <c r="C121" s="32"/>
      <c r="D121" s="28"/>
      <c r="E121" s="234"/>
      <c r="F121" s="235"/>
      <c r="G121" s="28"/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  <c r="X121" s="237"/>
      <c r="Y121" s="28"/>
      <c r="Z121" s="237"/>
      <c r="AA121" s="237"/>
      <c r="AB121" s="237"/>
      <c r="AC121" s="237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</row>
    <row r="122" spans="1:44">
      <c r="A122" s="32"/>
      <c r="B122" s="238" t="s">
        <v>60</v>
      </c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8"/>
      <c r="U122" s="238"/>
      <c r="V122" s="238"/>
      <c r="W122" s="238"/>
      <c r="X122" s="238"/>
      <c r="Y122" s="238"/>
      <c r="Z122" s="238"/>
      <c r="AA122" s="238"/>
      <c r="AB122" s="238"/>
      <c r="AC122" s="238"/>
      <c r="AD122" s="238"/>
      <c r="AE122" s="238"/>
      <c r="AF122" s="238"/>
      <c r="AG122" s="238"/>
      <c r="AH122" s="238"/>
      <c r="AI122" s="238"/>
      <c r="AJ122" s="238"/>
      <c r="AK122" s="238"/>
      <c r="AL122" s="238"/>
      <c r="AM122" s="238"/>
      <c r="AN122" s="238"/>
      <c r="AO122" s="265">
        <f>(AK115+AK116)/2*100</f>
        <v>100</v>
      </c>
      <c r="AP122" s="265"/>
      <c r="AQ122" s="265"/>
      <c r="AR122" s="265"/>
    </row>
    <row r="123" spans="1:44">
      <c r="A123" s="255" t="s">
        <v>191</v>
      </c>
      <c r="B123" s="255"/>
      <c r="C123" s="255"/>
      <c r="D123" s="255"/>
      <c r="E123" s="255"/>
      <c r="F123" s="255"/>
      <c r="G123" s="255"/>
      <c r="H123" s="255"/>
      <c r="I123" s="255"/>
      <c r="J123" s="255"/>
      <c r="K123" s="255"/>
      <c r="L123" s="255"/>
      <c r="M123" s="255"/>
      <c r="N123" s="255"/>
      <c r="O123" s="255"/>
      <c r="P123" s="255"/>
      <c r="Q123" s="255"/>
      <c r="R123" s="255"/>
      <c r="S123" s="255"/>
      <c r="T123" s="255"/>
      <c r="U123" s="255"/>
      <c r="V123" s="255"/>
      <c r="W123" s="255"/>
      <c r="X123" s="255"/>
      <c r="Y123" s="255"/>
      <c r="Z123" s="255"/>
      <c r="AA123" s="255"/>
      <c r="AB123" s="255"/>
      <c r="AC123" s="255"/>
      <c r="AD123" s="255"/>
      <c r="AE123" s="255"/>
      <c r="AF123" s="255"/>
      <c r="AG123" s="255"/>
      <c r="AH123" s="255"/>
      <c r="AI123" s="255"/>
      <c r="AJ123" s="255"/>
      <c r="AK123" s="255"/>
      <c r="AL123" s="255"/>
      <c r="AM123" s="255"/>
      <c r="AN123" s="255"/>
      <c r="AO123" s="255"/>
      <c r="AP123" s="255"/>
      <c r="AQ123" s="255"/>
      <c r="AR123" s="255"/>
    </row>
    <row r="124" spans="1:44">
      <c r="A124" s="242" t="s">
        <v>28</v>
      </c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  <c r="X124" s="242"/>
      <c r="Y124" s="242"/>
      <c r="Z124" s="242"/>
      <c r="AA124" s="242"/>
      <c r="AB124" s="242"/>
      <c r="AC124" s="242"/>
      <c r="AD124" s="242"/>
      <c r="AE124" s="242"/>
      <c r="AF124" s="242"/>
      <c r="AG124" s="242"/>
      <c r="AH124" s="242"/>
      <c r="AI124" s="242"/>
      <c r="AJ124" s="242"/>
      <c r="AK124" s="242"/>
      <c r="AL124" s="242"/>
      <c r="AM124" s="242"/>
      <c r="AN124" s="242"/>
      <c r="AO124" s="242"/>
      <c r="AP124" s="242"/>
      <c r="AQ124" s="242"/>
      <c r="AR124" s="242"/>
    </row>
    <row r="125" spans="1:44" ht="111" customHeight="1">
      <c r="A125" s="28">
        <v>3</v>
      </c>
      <c r="B125" s="32" t="s">
        <v>316</v>
      </c>
      <c r="C125" s="32" t="s">
        <v>319</v>
      </c>
      <c r="D125" s="11" t="s">
        <v>54</v>
      </c>
      <c r="E125" s="234">
        <v>4</v>
      </c>
      <c r="F125" s="235"/>
      <c r="G125" s="28">
        <v>4</v>
      </c>
      <c r="H125" s="239">
        <v>4</v>
      </c>
      <c r="I125" s="240"/>
      <c r="J125" s="239">
        <v>4</v>
      </c>
      <c r="K125" s="240"/>
      <c r="L125" s="243">
        <f>G125/E125</f>
        <v>1</v>
      </c>
      <c r="M125" s="243"/>
      <c r="N125" s="246">
        <f>V125</f>
        <v>6082030.6100000003</v>
      </c>
      <c r="O125" s="247"/>
      <c r="P125" s="246">
        <f>X125</f>
        <v>0</v>
      </c>
      <c r="Q125" s="247"/>
      <c r="R125" s="246">
        <f>Z125</f>
        <v>6082030.6100000003</v>
      </c>
      <c r="S125" s="247"/>
      <c r="T125" s="246">
        <f>AB125</f>
        <v>0</v>
      </c>
      <c r="U125" s="247"/>
      <c r="V125" s="246">
        <v>6082030.6100000003</v>
      </c>
      <c r="W125" s="262"/>
      <c r="X125" s="247"/>
      <c r="Y125" s="33">
        <v>0</v>
      </c>
      <c r="Z125" s="246">
        <v>6082030.6100000003</v>
      </c>
      <c r="AA125" s="262"/>
      <c r="AB125" s="247"/>
      <c r="AC125" s="248">
        <v>0</v>
      </c>
      <c r="AD125" s="248"/>
      <c r="AE125" s="248"/>
      <c r="AF125" s="248"/>
      <c r="AG125" s="243">
        <v>1</v>
      </c>
      <c r="AH125" s="243"/>
      <c r="AI125" s="243"/>
      <c r="AJ125" s="243" t="s">
        <v>20</v>
      </c>
      <c r="AK125" s="243">
        <f>L125/AG125</f>
        <v>1</v>
      </c>
      <c r="AL125" s="243"/>
      <c r="AM125" s="243"/>
      <c r="AN125" s="243"/>
      <c r="AO125" s="237" t="s">
        <v>20</v>
      </c>
      <c r="AP125" s="237"/>
      <c r="AQ125" s="237"/>
      <c r="AR125" s="237"/>
    </row>
    <row r="126" spans="1:44">
      <c r="A126" s="32"/>
      <c r="B126" s="32"/>
      <c r="C126" s="35" t="s">
        <v>59</v>
      </c>
      <c r="D126" s="29" t="s">
        <v>20</v>
      </c>
      <c r="E126" s="263" t="s">
        <v>20</v>
      </c>
      <c r="F126" s="264"/>
      <c r="G126" s="29" t="s">
        <v>20</v>
      </c>
      <c r="H126" s="242" t="s">
        <v>20</v>
      </c>
      <c r="I126" s="242"/>
      <c r="J126" s="242" t="s">
        <v>20</v>
      </c>
      <c r="K126" s="242"/>
      <c r="L126" s="237"/>
      <c r="M126" s="237"/>
      <c r="N126" s="248">
        <f>SUM(N125:O125)</f>
        <v>6082030.6100000003</v>
      </c>
      <c r="O126" s="237"/>
      <c r="P126" s="248">
        <f>SUM(P125:Q125)</f>
        <v>0</v>
      </c>
      <c r="Q126" s="237"/>
      <c r="R126" s="248">
        <f>SUM(R125:S125)</f>
        <v>6082030.6100000003</v>
      </c>
      <c r="S126" s="237"/>
      <c r="T126" s="248">
        <f>SUM(T123:U124)</f>
        <v>0</v>
      </c>
      <c r="U126" s="237"/>
      <c r="V126" s="248">
        <f>SUM(V125:Y125)</f>
        <v>6082030.6100000003</v>
      </c>
      <c r="W126" s="237"/>
      <c r="X126" s="237"/>
      <c r="Y126" s="33">
        <f>SUM(Y123:Y124)</f>
        <v>0</v>
      </c>
      <c r="Z126" s="248">
        <f>SUM(Z125:AB125)</f>
        <v>6082030.6100000003</v>
      </c>
      <c r="AA126" s="237"/>
      <c r="AB126" s="237"/>
      <c r="AC126" s="248">
        <f>SUM(AC123:AF124)</f>
        <v>0</v>
      </c>
      <c r="AD126" s="237"/>
      <c r="AE126" s="237"/>
      <c r="AF126" s="237"/>
      <c r="AG126" s="237"/>
      <c r="AH126" s="237"/>
      <c r="AI126" s="237"/>
      <c r="AJ126" s="237"/>
      <c r="AK126" s="237"/>
      <c r="AL126" s="237"/>
      <c r="AM126" s="237"/>
      <c r="AN126" s="237"/>
      <c r="AO126" s="237" t="s">
        <v>41</v>
      </c>
      <c r="AP126" s="237"/>
      <c r="AQ126" s="237"/>
      <c r="AR126" s="237" t="s">
        <v>20</v>
      </c>
    </row>
    <row r="127" spans="1:44">
      <c r="A127" s="237" t="s">
        <v>29</v>
      </c>
      <c r="B127" s="237"/>
      <c r="C127" s="237"/>
      <c r="D127" s="237"/>
      <c r="E127" s="237"/>
      <c r="F127" s="237"/>
      <c r="G127" s="237"/>
      <c r="H127" s="237"/>
      <c r="I127" s="237"/>
      <c r="J127" s="237"/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  <c r="V127" s="237"/>
      <c r="W127" s="237"/>
      <c r="X127" s="237"/>
      <c r="Y127" s="237"/>
      <c r="Z127" s="237"/>
      <c r="AA127" s="237"/>
      <c r="AB127" s="237"/>
      <c r="AC127" s="237"/>
      <c r="AD127" s="237"/>
      <c r="AE127" s="237"/>
      <c r="AF127" s="237"/>
      <c r="AG127" s="23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237"/>
      <c r="AR127" s="237"/>
    </row>
    <row r="128" spans="1:44">
      <c r="A128" s="32"/>
      <c r="B128" s="32" t="s">
        <v>30</v>
      </c>
      <c r="C128" s="36" t="s">
        <v>31</v>
      </c>
      <c r="D128" s="28"/>
      <c r="E128" s="234"/>
      <c r="F128" s="235"/>
      <c r="G128" s="28"/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8"/>
      <c r="Z128" s="237"/>
      <c r="AA128" s="237"/>
      <c r="AB128" s="237"/>
      <c r="AC128" s="237"/>
      <c r="AD128" s="237"/>
      <c r="AE128" s="237"/>
      <c r="AF128" s="237"/>
      <c r="AG128" s="237"/>
      <c r="AH128" s="237"/>
      <c r="AI128" s="237"/>
      <c r="AJ128" s="237"/>
      <c r="AK128" s="237"/>
      <c r="AL128" s="237"/>
      <c r="AM128" s="237" t="s">
        <v>20</v>
      </c>
      <c r="AN128" s="237"/>
      <c r="AO128" s="237" t="s">
        <v>41</v>
      </c>
      <c r="AP128" s="237"/>
      <c r="AQ128" s="237"/>
      <c r="AR128" s="237" t="s">
        <v>20</v>
      </c>
    </row>
    <row r="129" spans="1:44">
      <c r="A129" s="32"/>
      <c r="B129" s="32"/>
      <c r="C129" s="32"/>
      <c r="D129" s="28"/>
      <c r="E129" s="234"/>
      <c r="F129" s="235"/>
      <c r="G129" s="28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  <c r="V129" s="237"/>
      <c r="W129" s="237"/>
      <c r="X129" s="237"/>
      <c r="Y129" s="28"/>
      <c r="Z129" s="237"/>
      <c r="AA129" s="237"/>
      <c r="AB129" s="237"/>
      <c r="AC129" s="237"/>
      <c r="AD129" s="237"/>
      <c r="AE129" s="237"/>
      <c r="AF129" s="237"/>
      <c r="AG129" s="23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237"/>
      <c r="AR129" s="237"/>
    </row>
    <row r="130" spans="1:44">
      <c r="A130" s="32"/>
      <c r="B130" s="238" t="s">
        <v>60</v>
      </c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8"/>
      <c r="AG130" s="238"/>
      <c r="AH130" s="238"/>
      <c r="AI130" s="238"/>
      <c r="AJ130" s="238"/>
      <c r="AK130" s="238"/>
      <c r="AL130" s="238"/>
      <c r="AM130" s="238"/>
      <c r="AN130" s="238"/>
      <c r="AO130" s="265">
        <f>AK125*100</f>
        <v>100</v>
      </c>
      <c r="AP130" s="265"/>
      <c r="AQ130" s="265"/>
      <c r="AR130" s="265"/>
    </row>
    <row r="131" spans="1:44">
      <c r="A131" s="255" t="s">
        <v>192</v>
      </c>
      <c r="B131" s="255"/>
      <c r="C131" s="255"/>
      <c r="D131" s="255"/>
      <c r="E131" s="255"/>
      <c r="F131" s="255"/>
      <c r="G131" s="255"/>
      <c r="H131" s="255"/>
      <c r="I131" s="255"/>
      <c r="J131" s="255"/>
      <c r="K131" s="255"/>
      <c r="L131" s="255"/>
      <c r="M131" s="255"/>
      <c r="N131" s="255"/>
      <c r="O131" s="255"/>
      <c r="P131" s="255"/>
      <c r="Q131" s="255"/>
      <c r="R131" s="255"/>
      <c r="S131" s="255"/>
      <c r="T131" s="255"/>
      <c r="U131" s="255"/>
      <c r="V131" s="255"/>
      <c r="W131" s="255"/>
      <c r="X131" s="255"/>
      <c r="Y131" s="255"/>
      <c r="Z131" s="255"/>
      <c r="AA131" s="255"/>
      <c r="AB131" s="255"/>
      <c r="AC131" s="255"/>
      <c r="AD131" s="255"/>
      <c r="AE131" s="255"/>
      <c r="AF131" s="255"/>
      <c r="AG131" s="255"/>
      <c r="AH131" s="255"/>
      <c r="AI131" s="255"/>
      <c r="AJ131" s="255"/>
      <c r="AK131" s="255"/>
      <c r="AL131" s="255"/>
      <c r="AM131" s="255"/>
      <c r="AN131" s="255"/>
      <c r="AO131" s="255"/>
      <c r="AP131" s="255"/>
      <c r="AQ131" s="255"/>
      <c r="AR131" s="255"/>
    </row>
    <row r="132" spans="1:44">
      <c r="A132" s="242" t="s">
        <v>28</v>
      </c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  <c r="X132" s="242"/>
      <c r="Y132" s="242"/>
      <c r="Z132" s="242"/>
      <c r="AA132" s="242"/>
      <c r="AB132" s="242"/>
      <c r="AC132" s="242"/>
      <c r="AD132" s="242"/>
      <c r="AE132" s="242"/>
      <c r="AF132" s="242"/>
      <c r="AG132" s="242"/>
      <c r="AH132" s="242"/>
      <c r="AI132" s="242"/>
      <c r="AJ132" s="242"/>
      <c r="AK132" s="242"/>
      <c r="AL132" s="242"/>
      <c r="AM132" s="242"/>
      <c r="AN132" s="242"/>
      <c r="AO132" s="242"/>
      <c r="AP132" s="242"/>
      <c r="AQ132" s="242"/>
      <c r="AR132" s="242"/>
    </row>
    <row r="133" spans="1:44" ht="48">
      <c r="A133" s="28">
        <v>1</v>
      </c>
      <c r="B133" s="32" t="s">
        <v>222</v>
      </c>
      <c r="C133" s="32" t="s">
        <v>195</v>
      </c>
      <c r="D133" s="11" t="s">
        <v>92</v>
      </c>
      <c r="E133" s="234">
        <f>H133</f>
        <v>42</v>
      </c>
      <c r="F133" s="235"/>
      <c r="G133" s="28">
        <f>J133</f>
        <v>42</v>
      </c>
      <c r="H133" s="239">
        <v>42</v>
      </c>
      <c r="I133" s="240"/>
      <c r="J133" s="239">
        <v>42</v>
      </c>
      <c r="K133" s="240"/>
      <c r="L133" s="243">
        <f>G133/E133</f>
        <v>1</v>
      </c>
      <c r="M133" s="243"/>
      <c r="N133" s="246">
        <f>V133</f>
        <v>0</v>
      </c>
      <c r="O133" s="247"/>
      <c r="P133" s="246">
        <f>X133</f>
        <v>0</v>
      </c>
      <c r="Q133" s="247"/>
      <c r="R133" s="246">
        <f>Z133</f>
        <v>0</v>
      </c>
      <c r="S133" s="247"/>
      <c r="T133" s="246">
        <f>AB133</f>
        <v>0</v>
      </c>
      <c r="U133" s="247"/>
      <c r="V133" s="246">
        <v>0</v>
      </c>
      <c r="W133" s="262"/>
      <c r="X133" s="247"/>
      <c r="Y133" s="33">
        <v>0</v>
      </c>
      <c r="Z133" s="246">
        <v>0</v>
      </c>
      <c r="AA133" s="262"/>
      <c r="AB133" s="247"/>
      <c r="AC133" s="248">
        <v>0</v>
      </c>
      <c r="AD133" s="248"/>
      <c r="AE133" s="248"/>
      <c r="AF133" s="248"/>
      <c r="AG133" s="243">
        <v>1</v>
      </c>
      <c r="AH133" s="243"/>
      <c r="AI133" s="243"/>
      <c r="AJ133" s="243" t="s">
        <v>20</v>
      </c>
      <c r="AK133" s="243">
        <f>L133/AG133</f>
        <v>1</v>
      </c>
      <c r="AL133" s="243"/>
      <c r="AM133" s="243"/>
      <c r="AN133" s="243"/>
      <c r="AO133" s="237" t="s">
        <v>20</v>
      </c>
      <c r="AP133" s="237"/>
      <c r="AQ133" s="237"/>
      <c r="AR133" s="237"/>
    </row>
    <row r="134" spans="1:44">
      <c r="A134" s="32"/>
      <c r="B134" s="32"/>
      <c r="C134" s="35" t="s">
        <v>59</v>
      </c>
      <c r="D134" s="29" t="s">
        <v>20</v>
      </c>
      <c r="E134" s="263" t="s">
        <v>20</v>
      </c>
      <c r="F134" s="264"/>
      <c r="G134" s="29" t="s">
        <v>20</v>
      </c>
      <c r="H134" s="242" t="s">
        <v>20</v>
      </c>
      <c r="I134" s="242"/>
      <c r="J134" s="242" t="s">
        <v>20</v>
      </c>
      <c r="K134" s="242"/>
      <c r="L134" s="237"/>
      <c r="M134" s="237"/>
      <c r="N134" s="248">
        <f>SUM(N133:O133)</f>
        <v>0</v>
      </c>
      <c r="O134" s="237"/>
      <c r="P134" s="248">
        <f>SUM(P132:Q133)</f>
        <v>0</v>
      </c>
      <c r="Q134" s="237"/>
      <c r="R134" s="248">
        <f>SUM(R133:S133)</f>
        <v>0</v>
      </c>
      <c r="S134" s="237"/>
      <c r="T134" s="248">
        <f>SUM(T132:U133)</f>
        <v>0</v>
      </c>
      <c r="U134" s="237"/>
      <c r="V134" s="248">
        <f>SUM(V133:X133)</f>
        <v>0</v>
      </c>
      <c r="W134" s="237"/>
      <c r="X134" s="237"/>
      <c r="Y134" s="33">
        <f>SUM(Y132:Y133)</f>
        <v>0</v>
      </c>
      <c r="Z134" s="248">
        <f>SUM(Z133:AB133)</f>
        <v>0</v>
      </c>
      <c r="AA134" s="237"/>
      <c r="AB134" s="237"/>
      <c r="AC134" s="248">
        <f>SUM(AC132:AF133)</f>
        <v>0</v>
      </c>
      <c r="AD134" s="237"/>
      <c r="AE134" s="237"/>
      <c r="AF134" s="237"/>
      <c r="AG134" s="237"/>
      <c r="AH134" s="237"/>
      <c r="AI134" s="237"/>
      <c r="AJ134" s="237"/>
      <c r="AK134" s="237"/>
      <c r="AL134" s="237"/>
      <c r="AM134" s="237"/>
      <c r="AN134" s="237"/>
      <c r="AO134" s="237" t="s">
        <v>41</v>
      </c>
      <c r="AP134" s="237"/>
      <c r="AQ134" s="237"/>
      <c r="AR134" s="237" t="s">
        <v>20</v>
      </c>
    </row>
    <row r="135" spans="1:44">
      <c r="A135" s="237" t="s">
        <v>29</v>
      </c>
      <c r="B135" s="237"/>
      <c r="C135" s="237"/>
      <c r="D135" s="237"/>
      <c r="E135" s="237"/>
      <c r="F135" s="237"/>
      <c r="G135" s="237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  <c r="AF135" s="237"/>
      <c r="AG135" s="237"/>
      <c r="AH135" s="237"/>
      <c r="AI135" s="237"/>
      <c r="AJ135" s="237"/>
      <c r="AK135" s="237"/>
      <c r="AL135" s="237"/>
      <c r="AM135" s="237"/>
      <c r="AN135" s="237"/>
      <c r="AO135" s="237"/>
      <c r="AP135" s="237"/>
      <c r="AQ135" s="237"/>
      <c r="AR135" s="237"/>
    </row>
    <row r="136" spans="1:44">
      <c r="A136" s="32"/>
      <c r="B136" s="32" t="s">
        <v>30</v>
      </c>
      <c r="C136" s="36" t="s">
        <v>31</v>
      </c>
      <c r="D136" s="28"/>
      <c r="E136" s="234"/>
      <c r="F136" s="235"/>
      <c r="G136" s="28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8"/>
      <c r="Z136" s="237"/>
      <c r="AA136" s="237"/>
      <c r="AB136" s="237"/>
      <c r="AC136" s="237"/>
      <c r="AD136" s="237"/>
      <c r="AE136" s="237"/>
      <c r="AF136" s="237"/>
      <c r="AG136" s="237"/>
      <c r="AH136" s="237"/>
      <c r="AI136" s="237"/>
      <c r="AJ136" s="237"/>
      <c r="AK136" s="237"/>
      <c r="AL136" s="237"/>
      <c r="AM136" s="237" t="s">
        <v>20</v>
      </c>
      <c r="AN136" s="237"/>
      <c r="AO136" s="237" t="s">
        <v>41</v>
      </c>
      <c r="AP136" s="237"/>
      <c r="AQ136" s="237"/>
      <c r="AR136" s="237" t="s">
        <v>20</v>
      </c>
    </row>
    <row r="137" spans="1:44">
      <c r="A137" s="32"/>
      <c r="B137" s="32"/>
      <c r="C137" s="32"/>
      <c r="D137" s="28"/>
      <c r="E137" s="234"/>
      <c r="F137" s="235"/>
      <c r="G137" s="28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  <c r="X137" s="237"/>
      <c r="Y137" s="28"/>
      <c r="Z137" s="237"/>
      <c r="AA137" s="237"/>
      <c r="AB137" s="237"/>
      <c r="AC137" s="237"/>
      <c r="AD137" s="237"/>
      <c r="AE137" s="237"/>
      <c r="AF137" s="237"/>
      <c r="AG137" s="237"/>
      <c r="AH137" s="237"/>
      <c r="AI137" s="237"/>
      <c r="AJ137" s="237"/>
      <c r="AK137" s="237"/>
      <c r="AL137" s="237"/>
      <c r="AM137" s="237"/>
      <c r="AN137" s="237"/>
      <c r="AO137" s="237"/>
      <c r="AP137" s="237"/>
      <c r="AQ137" s="237"/>
      <c r="AR137" s="237"/>
    </row>
    <row r="138" spans="1:44">
      <c r="A138" s="32"/>
      <c r="B138" s="238" t="s">
        <v>60</v>
      </c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8"/>
      <c r="AG138" s="238"/>
      <c r="AH138" s="238"/>
      <c r="AI138" s="238"/>
      <c r="AJ138" s="238"/>
      <c r="AK138" s="238"/>
      <c r="AL138" s="238"/>
      <c r="AM138" s="238"/>
      <c r="AN138" s="238"/>
      <c r="AO138" s="265">
        <f>(AK133)/1*100</f>
        <v>100</v>
      </c>
      <c r="AP138" s="265"/>
      <c r="AQ138" s="265"/>
      <c r="AR138" s="265"/>
    </row>
    <row r="139" spans="1:44">
      <c r="A139" s="255" t="s">
        <v>199</v>
      </c>
      <c r="B139" s="255"/>
      <c r="C139" s="255"/>
      <c r="D139" s="255"/>
      <c r="E139" s="255"/>
      <c r="F139" s="255"/>
      <c r="G139" s="255"/>
      <c r="H139" s="255"/>
      <c r="I139" s="255"/>
      <c r="J139" s="255"/>
      <c r="K139" s="255"/>
      <c r="L139" s="255"/>
      <c r="M139" s="255"/>
      <c r="N139" s="255"/>
      <c r="O139" s="255"/>
      <c r="P139" s="255"/>
      <c r="Q139" s="255"/>
      <c r="R139" s="255"/>
      <c r="S139" s="255"/>
      <c r="T139" s="255"/>
      <c r="U139" s="255"/>
      <c r="V139" s="255"/>
      <c r="W139" s="255"/>
      <c r="X139" s="255"/>
      <c r="Y139" s="255"/>
      <c r="Z139" s="255"/>
      <c r="AA139" s="255"/>
      <c r="AB139" s="255"/>
      <c r="AC139" s="255"/>
      <c r="AD139" s="255"/>
      <c r="AE139" s="255"/>
      <c r="AF139" s="255"/>
      <c r="AG139" s="255"/>
      <c r="AH139" s="255"/>
      <c r="AI139" s="255"/>
      <c r="AJ139" s="255"/>
      <c r="AK139" s="255"/>
      <c r="AL139" s="255"/>
      <c r="AM139" s="255"/>
      <c r="AN139" s="255"/>
      <c r="AO139" s="255"/>
      <c r="AP139" s="255"/>
      <c r="AQ139" s="255"/>
      <c r="AR139" s="255"/>
    </row>
    <row r="140" spans="1:44">
      <c r="A140" s="242" t="s">
        <v>28</v>
      </c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  <c r="X140" s="242"/>
      <c r="Y140" s="242"/>
      <c r="Z140" s="242"/>
      <c r="AA140" s="242"/>
      <c r="AB140" s="242"/>
      <c r="AC140" s="242"/>
      <c r="AD140" s="242"/>
      <c r="AE140" s="242"/>
      <c r="AF140" s="242"/>
      <c r="AG140" s="242"/>
      <c r="AH140" s="242"/>
      <c r="AI140" s="242"/>
      <c r="AJ140" s="242"/>
      <c r="AK140" s="242"/>
      <c r="AL140" s="242"/>
      <c r="AM140" s="242"/>
      <c r="AN140" s="242"/>
      <c r="AO140" s="242"/>
      <c r="AP140" s="242"/>
      <c r="AQ140" s="242"/>
      <c r="AR140" s="242"/>
    </row>
    <row r="141" spans="1:44" ht="42.75" customHeight="1">
      <c r="A141" s="28">
        <v>1</v>
      </c>
      <c r="B141" s="244" t="s">
        <v>201</v>
      </c>
      <c r="C141" s="32" t="s">
        <v>202</v>
      </c>
      <c r="D141" s="11" t="s">
        <v>223</v>
      </c>
      <c r="E141" s="234">
        <f>H141</f>
        <v>1</v>
      </c>
      <c r="F141" s="235"/>
      <c r="G141" s="28">
        <f>J141</f>
        <v>1</v>
      </c>
      <c r="H141" s="239">
        <v>1</v>
      </c>
      <c r="I141" s="240"/>
      <c r="J141" s="239">
        <v>1</v>
      </c>
      <c r="K141" s="240"/>
      <c r="L141" s="237">
        <f>G141/E141</f>
        <v>1</v>
      </c>
      <c r="M141" s="237"/>
      <c r="N141" s="246">
        <f>V141</f>
        <v>4081632.65</v>
      </c>
      <c r="O141" s="247"/>
      <c r="P141" s="246">
        <f>X141</f>
        <v>0</v>
      </c>
      <c r="Q141" s="247"/>
      <c r="R141" s="246">
        <f>Z141</f>
        <v>4081632.65</v>
      </c>
      <c r="S141" s="247"/>
      <c r="T141" s="246">
        <f>AB141</f>
        <v>0</v>
      </c>
      <c r="U141" s="247"/>
      <c r="V141" s="246">
        <v>4081632.65</v>
      </c>
      <c r="W141" s="262"/>
      <c r="X141" s="247"/>
      <c r="Y141" s="33">
        <v>0</v>
      </c>
      <c r="Z141" s="246">
        <v>4081632.65</v>
      </c>
      <c r="AA141" s="262"/>
      <c r="AB141" s="247"/>
      <c r="AC141" s="248">
        <v>0</v>
      </c>
      <c r="AD141" s="248"/>
      <c r="AE141" s="248"/>
      <c r="AF141" s="248"/>
      <c r="AG141" s="243">
        <f>(R141-P141+T141)/(N141-P141)</f>
        <v>1</v>
      </c>
      <c r="AH141" s="243"/>
      <c r="AI141" s="243"/>
      <c r="AJ141" s="243" t="s">
        <v>20</v>
      </c>
      <c r="AK141" s="237">
        <f>L141/AG141</f>
        <v>1</v>
      </c>
      <c r="AL141" s="237"/>
      <c r="AM141" s="237"/>
      <c r="AN141" s="237"/>
      <c r="AO141" s="237" t="s">
        <v>20</v>
      </c>
      <c r="AP141" s="237"/>
      <c r="AQ141" s="237"/>
      <c r="AR141" s="237"/>
    </row>
    <row r="142" spans="1:44" ht="85.5" customHeight="1">
      <c r="A142" s="28"/>
      <c r="B142" s="245"/>
      <c r="C142" s="32" t="s">
        <v>325</v>
      </c>
      <c r="D142" s="11" t="s">
        <v>54</v>
      </c>
      <c r="E142" s="234">
        <f>H142</f>
        <v>100</v>
      </c>
      <c r="F142" s="235"/>
      <c r="G142" s="28">
        <f>J142</f>
        <v>100</v>
      </c>
      <c r="H142" s="199">
        <v>100</v>
      </c>
      <c r="I142" s="233"/>
      <c r="J142" s="199">
        <v>100</v>
      </c>
      <c r="K142" s="233"/>
      <c r="L142" s="199"/>
      <c r="M142" s="233"/>
      <c r="N142" s="70"/>
      <c r="O142" s="71"/>
      <c r="P142" s="70"/>
      <c r="Q142" s="71"/>
      <c r="R142" s="70"/>
      <c r="S142" s="71"/>
      <c r="T142" s="70"/>
      <c r="U142" s="71"/>
      <c r="V142" s="246"/>
      <c r="W142" s="262"/>
      <c r="X142" s="247"/>
      <c r="Y142" s="33">
        <v>0</v>
      </c>
      <c r="Z142" s="246"/>
      <c r="AA142" s="262"/>
      <c r="AB142" s="247"/>
      <c r="AC142" s="248">
        <v>0</v>
      </c>
      <c r="AD142" s="248"/>
      <c r="AE142" s="248"/>
      <c r="AF142" s="248"/>
      <c r="AG142" s="243"/>
      <c r="AH142" s="243"/>
      <c r="AI142" s="243"/>
      <c r="AJ142" s="243"/>
      <c r="AK142" s="237"/>
      <c r="AL142" s="237"/>
      <c r="AM142" s="237"/>
      <c r="AN142" s="237"/>
      <c r="AO142" s="237" t="s">
        <v>20</v>
      </c>
      <c r="AP142" s="237"/>
      <c r="AQ142" s="237"/>
      <c r="AR142" s="237"/>
    </row>
    <row r="143" spans="1:44" ht="139.5" customHeight="1">
      <c r="A143" s="28"/>
      <c r="B143" s="32" t="s">
        <v>304</v>
      </c>
      <c r="C143" s="32" t="s">
        <v>309</v>
      </c>
      <c r="D143" s="11" t="s">
        <v>54</v>
      </c>
      <c r="E143" s="234">
        <f>H143</f>
        <v>100</v>
      </c>
      <c r="F143" s="235"/>
      <c r="G143" s="28">
        <f>J143</f>
        <v>100</v>
      </c>
      <c r="H143" s="199">
        <v>100</v>
      </c>
      <c r="I143" s="233"/>
      <c r="J143" s="199">
        <v>100</v>
      </c>
      <c r="K143" s="233"/>
      <c r="L143" s="199"/>
      <c r="M143" s="233"/>
      <c r="N143" s="70"/>
      <c r="O143" s="71"/>
      <c r="P143" s="70"/>
      <c r="Q143" s="71"/>
      <c r="R143" s="70"/>
      <c r="S143" s="71"/>
      <c r="T143" s="70"/>
      <c r="U143" s="71"/>
      <c r="V143" s="246"/>
      <c r="W143" s="262"/>
      <c r="X143" s="247"/>
      <c r="Y143" s="33">
        <v>0</v>
      </c>
      <c r="Z143" s="246"/>
      <c r="AA143" s="262"/>
      <c r="AB143" s="247"/>
      <c r="AC143" s="248">
        <v>0</v>
      </c>
      <c r="AD143" s="248"/>
      <c r="AE143" s="248"/>
      <c r="AF143" s="248"/>
      <c r="AG143" s="243"/>
      <c r="AH143" s="243"/>
      <c r="AI143" s="243"/>
      <c r="AJ143" s="243"/>
      <c r="AK143" s="237"/>
      <c r="AL143" s="237"/>
      <c r="AM143" s="237"/>
      <c r="AN143" s="237"/>
      <c r="AO143" s="237" t="s">
        <v>20</v>
      </c>
      <c r="AP143" s="237"/>
      <c r="AQ143" s="237"/>
      <c r="AR143" s="237"/>
    </row>
    <row r="144" spans="1:44">
      <c r="A144" s="32"/>
      <c r="B144" s="32"/>
      <c r="C144" s="35" t="s">
        <v>59</v>
      </c>
      <c r="D144" s="29" t="s">
        <v>20</v>
      </c>
      <c r="E144" s="263" t="s">
        <v>20</v>
      </c>
      <c r="F144" s="264"/>
      <c r="G144" s="29" t="s">
        <v>20</v>
      </c>
      <c r="H144" s="242" t="s">
        <v>20</v>
      </c>
      <c r="I144" s="242"/>
      <c r="J144" s="242" t="s">
        <v>20</v>
      </c>
      <c r="K144" s="242"/>
      <c r="L144" s="237"/>
      <c r="M144" s="237"/>
      <c r="N144" s="248">
        <f>SUM(N141:O141)</f>
        <v>4081632.65</v>
      </c>
      <c r="O144" s="237"/>
      <c r="P144" s="248">
        <f>SUM(P140:Q141)</f>
        <v>0</v>
      </c>
      <c r="Q144" s="237"/>
      <c r="R144" s="248">
        <f>SUM(R141:S141)</f>
        <v>4081632.65</v>
      </c>
      <c r="S144" s="237"/>
      <c r="T144" s="248">
        <f>SUM(T140:U141)</f>
        <v>0</v>
      </c>
      <c r="U144" s="237"/>
      <c r="V144" s="248">
        <f>SUM(V141:X143)</f>
        <v>4081632.65</v>
      </c>
      <c r="W144" s="237"/>
      <c r="X144" s="237"/>
      <c r="Y144" s="33">
        <f>SUM(Y140:Y141)</f>
        <v>0</v>
      </c>
      <c r="Z144" s="248">
        <f>SUM(Z141:AB143)</f>
        <v>4081632.65</v>
      </c>
      <c r="AA144" s="237"/>
      <c r="AB144" s="237"/>
      <c r="AC144" s="248">
        <f>SUM(AC140:AF141)</f>
        <v>0</v>
      </c>
      <c r="AD144" s="237"/>
      <c r="AE144" s="237"/>
      <c r="AF144" s="237"/>
      <c r="AG144" s="237"/>
      <c r="AH144" s="237"/>
      <c r="AI144" s="237"/>
      <c r="AJ144" s="237"/>
      <c r="AK144" s="237"/>
      <c r="AL144" s="237"/>
      <c r="AM144" s="237"/>
      <c r="AN144" s="237"/>
      <c r="AO144" s="237" t="s">
        <v>41</v>
      </c>
      <c r="AP144" s="237"/>
      <c r="AQ144" s="237"/>
      <c r="AR144" s="237" t="s">
        <v>20</v>
      </c>
    </row>
    <row r="145" spans="1:44">
      <c r="A145" s="237" t="s">
        <v>29</v>
      </c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  <c r="AF145" s="237"/>
      <c r="AG145" s="237"/>
      <c r="AH145" s="237"/>
      <c r="AI145" s="237"/>
      <c r="AJ145" s="237"/>
      <c r="AK145" s="237"/>
      <c r="AL145" s="237"/>
      <c r="AM145" s="237"/>
      <c r="AN145" s="237"/>
      <c r="AO145" s="237"/>
      <c r="AP145" s="237"/>
      <c r="AQ145" s="237"/>
      <c r="AR145" s="237"/>
    </row>
    <row r="146" spans="1:44">
      <c r="A146" s="32"/>
      <c r="B146" s="32" t="s">
        <v>30</v>
      </c>
      <c r="C146" s="36" t="s">
        <v>31</v>
      </c>
      <c r="D146" s="28"/>
      <c r="E146" s="234"/>
      <c r="F146" s="235"/>
      <c r="G146" s="28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8"/>
      <c r="Z146" s="237"/>
      <c r="AA146" s="237"/>
      <c r="AB146" s="237"/>
      <c r="AC146" s="237"/>
      <c r="AD146" s="237"/>
      <c r="AE146" s="237"/>
      <c r="AF146" s="237"/>
      <c r="AG146" s="237"/>
      <c r="AH146" s="237"/>
      <c r="AI146" s="237"/>
      <c r="AJ146" s="237"/>
      <c r="AK146" s="237"/>
      <c r="AL146" s="237"/>
      <c r="AM146" s="237" t="s">
        <v>20</v>
      </c>
      <c r="AN146" s="237"/>
      <c r="AO146" s="237" t="s">
        <v>41</v>
      </c>
      <c r="AP146" s="237"/>
      <c r="AQ146" s="237"/>
      <c r="AR146" s="237" t="s">
        <v>20</v>
      </c>
    </row>
    <row r="147" spans="1:44">
      <c r="A147" s="32"/>
      <c r="B147" s="32"/>
      <c r="C147" s="32"/>
      <c r="D147" s="28"/>
      <c r="E147" s="234"/>
      <c r="F147" s="235"/>
      <c r="G147" s="28"/>
      <c r="H147" s="237"/>
      <c r="I147" s="237"/>
      <c r="J147" s="237"/>
      <c r="K147" s="237"/>
      <c r="L147" s="237"/>
      <c r="M147" s="237"/>
      <c r="N147" s="237"/>
      <c r="O147" s="237"/>
      <c r="P147" s="237"/>
      <c r="Q147" s="237"/>
      <c r="R147" s="237"/>
      <c r="S147" s="237"/>
      <c r="T147" s="237"/>
      <c r="U147" s="237"/>
      <c r="V147" s="237"/>
      <c r="W147" s="237"/>
      <c r="X147" s="237"/>
      <c r="Y147" s="28"/>
      <c r="Z147" s="237"/>
      <c r="AA147" s="237"/>
      <c r="AB147" s="237"/>
      <c r="AC147" s="237"/>
      <c r="AD147" s="237"/>
      <c r="AE147" s="237"/>
      <c r="AF147" s="237"/>
      <c r="AG147" s="237"/>
      <c r="AH147" s="237"/>
      <c r="AI147" s="237"/>
      <c r="AJ147" s="237"/>
      <c r="AK147" s="237"/>
      <c r="AL147" s="237"/>
      <c r="AM147" s="237"/>
      <c r="AN147" s="237"/>
      <c r="AO147" s="237"/>
      <c r="AP147" s="237"/>
      <c r="AQ147" s="237"/>
      <c r="AR147" s="237"/>
    </row>
    <row r="148" spans="1:44">
      <c r="A148" s="32"/>
      <c r="B148" s="238" t="s">
        <v>60</v>
      </c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8"/>
      <c r="AG148" s="238"/>
      <c r="AH148" s="238"/>
      <c r="AI148" s="238"/>
      <c r="AJ148" s="238"/>
      <c r="AK148" s="238"/>
      <c r="AL148" s="238"/>
      <c r="AM148" s="238"/>
      <c r="AN148" s="238"/>
      <c r="AO148" s="265">
        <f>(AK141)/1*100</f>
        <v>100</v>
      </c>
      <c r="AP148" s="265"/>
      <c r="AQ148" s="265"/>
      <c r="AR148" s="265"/>
    </row>
    <row r="149" spans="1:44">
      <c r="A149" s="32"/>
      <c r="B149" s="230" t="s">
        <v>224</v>
      </c>
      <c r="C149" s="231"/>
      <c r="D149" s="231"/>
      <c r="E149" s="231"/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31"/>
      <c r="Z149" s="231"/>
      <c r="AA149" s="231"/>
      <c r="AB149" s="231"/>
      <c r="AC149" s="231"/>
      <c r="AD149" s="231"/>
      <c r="AE149" s="231"/>
      <c r="AF149" s="231"/>
      <c r="AG149" s="231"/>
      <c r="AH149" s="231"/>
      <c r="AI149" s="231"/>
      <c r="AJ149" s="231"/>
      <c r="AK149" s="231"/>
      <c r="AL149" s="231"/>
      <c r="AM149" s="231"/>
      <c r="AN149" s="232"/>
      <c r="AO149" s="270">
        <f>(AO122+AO130+AO138+AO148)/4</f>
        <v>100</v>
      </c>
      <c r="AP149" s="271"/>
      <c r="AQ149" s="271"/>
      <c r="AR149" s="272"/>
    </row>
    <row r="150" spans="1:44">
      <c r="A150" s="32"/>
      <c r="B150" s="230" t="s">
        <v>62</v>
      </c>
      <c r="C150" s="231"/>
      <c r="D150" s="231"/>
      <c r="E150" s="231"/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31"/>
      <c r="Z150" s="231"/>
      <c r="AA150" s="231"/>
      <c r="AB150" s="231"/>
      <c r="AC150" s="231"/>
      <c r="AD150" s="231"/>
      <c r="AE150" s="231"/>
      <c r="AF150" s="231"/>
      <c r="AG150" s="231"/>
      <c r="AH150" s="231"/>
      <c r="AI150" s="231"/>
      <c r="AJ150" s="231"/>
      <c r="AK150" s="231"/>
      <c r="AL150" s="231"/>
      <c r="AM150" s="231"/>
      <c r="AN150" s="232"/>
      <c r="AO150" s="270">
        <f>(AO99+AO111+AO149)/3</f>
        <v>103.4726734101708</v>
      </c>
      <c r="AP150" s="271"/>
      <c r="AQ150" s="271"/>
      <c r="AR150" s="272"/>
    </row>
    <row r="151" spans="1:44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8"/>
    </row>
    <row r="152" spans="1:44" ht="15.75" customHeight="1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40"/>
    </row>
    <row r="153" spans="1:44">
      <c r="B153" s="286" t="s">
        <v>65</v>
      </c>
      <c r="C153" s="286"/>
      <c r="D153" s="286"/>
      <c r="E153" s="286"/>
      <c r="F153" s="286"/>
      <c r="G153" s="286"/>
      <c r="H153" s="286"/>
      <c r="I153" s="286"/>
      <c r="J153" s="286"/>
      <c r="K153" s="286"/>
      <c r="L153" s="41"/>
      <c r="N153" s="42"/>
    </row>
    <row r="154" spans="1:44">
      <c r="B154" s="285" t="s">
        <v>36</v>
      </c>
      <c r="C154" s="285"/>
      <c r="D154" s="285"/>
      <c r="E154" s="285"/>
      <c r="F154" s="285"/>
      <c r="G154" s="285"/>
      <c r="H154" s="285"/>
      <c r="I154" s="285"/>
      <c r="J154" s="285"/>
      <c r="K154" s="285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</row>
    <row r="155" spans="1:44" ht="15" customHeight="1">
      <c r="A155" s="115" t="s">
        <v>0</v>
      </c>
      <c r="B155" s="115" t="s">
        <v>1</v>
      </c>
      <c r="C155" s="115" t="s">
        <v>2</v>
      </c>
      <c r="D155" s="115"/>
      <c r="E155" s="115" t="s">
        <v>13</v>
      </c>
      <c r="F155" s="115"/>
      <c r="G155" s="115"/>
      <c r="H155" s="115"/>
      <c r="I155" s="115"/>
      <c r="J155" s="115"/>
      <c r="K155" s="115"/>
      <c r="L155" s="115" t="s">
        <v>56</v>
      </c>
      <c r="M155" s="115"/>
      <c r="N155" s="39"/>
    </row>
    <row r="156" spans="1:44" ht="141.75" customHeight="1">
      <c r="A156" s="115"/>
      <c r="B156" s="115"/>
      <c r="C156" s="115"/>
      <c r="D156" s="115"/>
      <c r="E156" s="276" t="s">
        <v>57</v>
      </c>
      <c r="F156" s="276"/>
      <c r="G156" s="276"/>
      <c r="H156" s="276">
        <v>2023</v>
      </c>
      <c r="I156" s="276"/>
      <c r="J156" s="276"/>
      <c r="K156" s="276"/>
      <c r="L156" s="115"/>
      <c r="M156" s="115"/>
      <c r="N156" s="39"/>
    </row>
    <row r="157" spans="1:44">
      <c r="A157" s="115"/>
      <c r="B157" s="115"/>
      <c r="C157" s="115"/>
      <c r="D157" s="115"/>
      <c r="E157" s="115" t="s">
        <v>3</v>
      </c>
      <c r="F157" s="115"/>
      <c r="G157" s="11" t="s">
        <v>4</v>
      </c>
      <c r="H157" s="115" t="s">
        <v>3</v>
      </c>
      <c r="I157" s="115"/>
      <c r="J157" s="115" t="s">
        <v>4</v>
      </c>
      <c r="K157" s="115"/>
      <c r="L157" s="115"/>
      <c r="M157" s="115"/>
      <c r="N157" s="39"/>
    </row>
    <row r="158" spans="1:44" ht="15" customHeight="1">
      <c r="A158" s="11">
        <v>1</v>
      </c>
      <c r="B158" s="11">
        <v>2</v>
      </c>
      <c r="C158" s="115">
        <v>3</v>
      </c>
      <c r="D158" s="115"/>
      <c r="E158" s="115">
        <v>4</v>
      </c>
      <c r="F158" s="115"/>
      <c r="G158" s="11">
        <v>5</v>
      </c>
      <c r="H158" s="115">
        <v>6</v>
      </c>
      <c r="I158" s="115"/>
      <c r="J158" s="115">
        <v>7</v>
      </c>
      <c r="K158" s="115"/>
      <c r="L158" s="115">
        <v>8</v>
      </c>
      <c r="M158" s="115"/>
      <c r="N158" s="39"/>
    </row>
    <row r="159" spans="1:44">
      <c r="A159" s="199" t="s">
        <v>270</v>
      </c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00"/>
      <c r="M159" s="201"/>
      <c r="N159" s="39"/>
    </row>
    <row r="160" spans="1:44" ht="69" customHeight="1">
      <c r="A160" s="43">
        <v>1</v>
      </c>
      <c r="B160" s="11" t="s">
        <v>72</v>
      </c>
      <c r="C160" s="227" t="s">
        <v>54</v>
      </c>
      <c r="D160" s="278"/>
      <c r="E160" s="227">
        <f>H160</f>
        <v>82.2</v>
      </c>
      <c r="F160" s="273"/>
      <c r="G160" s="43">
        <f>J160</f>
        <v>85</v>
      </c>
      <c r="H160" s="227">
        <v>82.2</v>
      </c>
      <c r="I160" s="273"/>
      <c r="J160" s="227">
        <v>85</v>
      </c>
      <c r="K160" s="273"/>
      <c r="L160" s="274">
        <f>G160/E160</f>
        <v>1.0340632603406326</v>
      </c>
      <c r="M160" s="275"/>
      <c r="N160" s="39"/>
    </row>
    <row r="161" spans="1:14" ht="90.75" customHeight="1">
      <c r="A161" s="43">
        <v>2</v>
      </c>
      <c r="B161" s="11" t="s">
        <v>73</v>
      </c>
      <c r="C161" s="227" t="s">
        <v>54</v>
      </c>
      <c r="D161" s="278"/>
      <c r="E161" s="227">
        <f>H161</f>
        <v>96</v>
      </c>
      <c r="F161" s="273"/>
      <c r="G161" s="43">
        <f>J161</f>
        <v>100</v>
      </c>
      <c r="H161" s="227">
        <v>96</v>
      </c>
      <c r="I161" s="273"/>
      <c r="J161" s="227">
        <v>100</v>
      </c>
      <c r="K161" s="273"/>
      <c r="L161" s="274">
        <f>G161/E161</f>
        <v>1.0416666666666667</v>
      </c>
      <c r="M161" s="275"/>
      <c r="N161" s="39"/>
    </row>
    <row r="162" spans="1:14" ht="93" customHeight="1">
      <c r="A162" s="43">
        <v>3</v>
      </c>
      <c r="B162" s="11" t="s">
        <v>74</v>
      </c>
      <c r="C162" s="227" t="s">
        <v>54</v>
      </c>
      <c r="D162" s="278"/>
      <c r="E162" s="227">
        <f>H162</f>
        <v>78</v>
      </c>
      <c r="F162" s="273"/>
      <c r="G162" s="43">
        <f>J162</f>
        <v>84.6</v>
      </c>
      <c r="H162" s="227">
        <v>78</v>
      </c>
      <c r="I162" s="273"/>
      <c r="J162" s="227">
        <v>84.6</v>
      </c>
      <c r="K162" s="273"/>
      <c r="L162" s="274">
        <f>G162/E162</f>
        <v>1.0846153846153845</v>
      </c>
      <c r="M162" s="275"/>
      <c r="N162" s="39"/>
    </row>
    <row r="163" spans="1:14">
      <c r="A163" s="230" t="s">
        <v>271</v>
      </c>
      <c r="B163" s="231"/>
      <c r="C163" s="231"/>
      <c r="D163" s="231"/>
      <c r="E163" s="231"/>
      <c r="F163" s="231"/>
      <c r="G163" s="231"/>
      <c r="H163" s="231"/>
      <c r="I163" s="231"/>
      <c r="J163" s="231"/>
      <c r="K163" s="232"/>
      <c r="L163" s="274">
        <f>(L160+L161+L162)/3</f>
        <v>1.0534484372075612</v>
      </c>
      <c r="M163" s="275"/>
      <c r="N163" s="39"/>
    </row>
    <row r="164" spans="1:14">
      <c r="A164" s="227" t="s">
        <v>267</v>
      </c>
      <c r="B164" s="279"/>
      <c r="C164" s="279"/>
      <c r="D164" s="279"/>
      <c r="E164" s="279"/>
      <c r="F164" s="279"/>
      <c r="G164" s="279"/>
      <c r="H164" s="279"/>
      <c r="I164" s="279"/>
      <c r="J164" s="279"/>
      <c r="K164" s="279"/>
      <c r="L164" s="279"/>
      <c r="M164" s="278"/>
      <c r="N164" s="39"/>
    </row>
    <row r="165" spans="1:14" ht="60">
      <c r="A165" s="43">
        <v>1</v>
      </c>
      <c r="B165" s="11" t="s">
        <v>75</v>
      </c>
      <c r="C165" s="227" t="s">
        <v>54</v>
      </c>
      <c r="D165" s="278"/>
      <c r="E165" s="227">
        <f>H165</f>
        <v>65.25</v>
      </c>
      <c r="F165" s="273"/>
      <c r="G165" s="43">
        <f>J165</f>
        <v>67</v>
      </c>
      <c r="H165" s="227">
        <v>65.25</v>
      </c>
      <c r="I165" s="278"/>
      <c r="J165" s="227">
        <v>67</v>
      </c>
      <c r="K165" s="273"/>
      <c r="L165" s="274">
        <f>G165/E165</f>
        <v>1.0268199233716475</v>
      </c>
      <c r="M165" s="275"/>
      <c r="N165" s="39"/>
    </row>
    <row r="166" spans="1:14" ht="105">
      <c r="A166" s="43">
        <v>2</v>
      </c>
      <c r="B166" s="11" t="s">
        <v>76</v>
      </c>
      <c r="C166" s="227" t="s">
        <v>54</v>
      </c>
      <c r="D166" s="278"/>
      <c r="E166" s="227">
        <f>H166</f>
        <v>52.4</v>
      </c>
      <c r="F166" s="273"/>
      <c r="G166" s="43">
        <f>J166</f>
        <v>69</v>
      </c>
      <c r="H166" s="227">
        <v>52.4</v>
      </c>
      <c r="I166" s="278"/>
      <c r="J166" s="227">
        <v>69</v>
      </c>
      <c r="K166" s="273"/>
      <c r="L166" s="274">
        <f>G166/E166</f>
        <v>1.3167938931297711</v>
      </c>
      <c r="M166" s="275"/>
      <c r="N166" s="39"/>
    </row>
    <row r="167" spans="1:14" ht="75">
      <c r="A167" s="43">
        <v>3</v>
      </c>
      <c r="B167" s="11" t="s">
        <v>77</v>
      </c>
      <c r="C167" s="227" t="s">
        <v>54</v>
      </c>
      <c r="D167" s="278"/>
      <c r="E167" s="227">
        <f>H167</f>
        <v>45</v>
      </c>
      <c r="F167" s="273"/>
      <c r="G167" s="43">
        <f>J167</f>
        <v>60</v>
      </c>
      <c r="H167" s="227">
        <v>45</v>
      </c>
      <c r="I167" s="278"/>
      <c r="J167" s="227">
        <v>60</v>
      </c>
      <c r="K167" s="273"/>
      <c r="L167" s="274">
        <f>G167/E167</f>
        <v>1.3333333333333333</v>
      </c>
      <c r="M167" s="275"/>
    </row>
    <row r="168" spans="1:14" ht="75">
      <c r="A168" s="43">
        <v>4</v>
      </c>
      <c r="B168" s="11" t="s">
        <v>78</v>
      </c>
      <c r="C168" s="227" t="s">
        <v>54</v>
      </c>
      <c r="D168" s="278"/>
      <c r="E168" s="227">
        <f>H168</f>
        <v>70</v>
      </c>
      <c r="F168" s="273"/>
      <c r="G168" s="43">
        <f>J168</f>
        <v>93</v>
      </c>
      <c r="H168" s="227">
        <v>70</v>
      </c>
      <c r="I168" s="278"/>
      <c r="J168" s="227">
        <v>93</v>
      </c>
      <c r="K168" s="273"/>
      <c r="L168" s="274">
        <f>G168/E168</f>
        <v>1.3285714285714285</v>
      </c>
      <c r="M168" s="275"/>
    </row>
    <row r="169" spans="1:14" ht="90">
      <c r="A169" s="43"/>
      <c r="B169" s="11" t="s">
        <v>328</v>
      </c>
      <c r="C169" s="227"/>
      <c r="D169" s="228"/>
      <c r="E169" s="227">
        <f>H169</f>
        <v>75</v>
      </c>
      <c r="F169" s="228"/>
      <c r="G169" s="43">
        <f>J169</f>
        <v>76.400000000000006</v>
      </c>
      <c r="H169" s="227">
        <v>75</v>
      </c>
      <c r="I169" s="229"/>
      <c r="J169" s="227">
        <v>76.400000000000006</v>
      </c>
      <c r="K169" s="229"/>
      <c r="L169" s="227">
        <f>G169/E169</f>
        <v>1.0186666666666668</v>
      </c>
      <c r="M169" s="229"/>
    </row>
    <row r="170" spans="1:14">
      <c r="A170" s="230" t="s">
        <v>63</v>
      </c>
      <c r="B170" s="231"/>
      <c r="C170" s="231"/>
      <c r="D170" s="231"/>
      <c r="E170" s="231"/>
      <c r="F170" s="231"/>
      <c r="G170" s="231"/>
      <c r="H170" s="231"/>
      <c r="I170" s="231"/>
      <c r="J170" s="231"/>
      <c r="K170" s="232"/>
      <c r="L170" s="274">
        <f>(L165+L166+L167+L168)/4</f>
        <v>1.251379644601545</v>
      </c>
      <c r="M170" s="275"/>
    </row>
    <row r="171" spans="1:14">
      <c r="A171" s="227" t="s">
        <v>268</v>
      </c>
      <c r="B171" s="279"/>
      <c r="C171" s="279"/>
      <c r="D171" s="279"/>
      <c r="E171" s="279"/>
      <c r="F171" s="279"/>
      <c r="G171" s="279"/>
      <c r="H171" s="279"/>
      <c r="I171" s="279"/>
      <c r="J171" s="279"/>
      <c r="K171" s="279"/>
      <c r="L171" s="279"/>
      <c r="M171" s="278"/>
    </row>
    <row r="172" spans="1:14" ht="60">
      <c r="A172" s="43">
        <v>1</v>
      </c>
      <c r="B172" s="11" t="s">
        <v>79</v>
      </c>
      <c r="C172" s="227" t="s">
        <v>54</v>
      </c>
      <c r="D172" s="278"/>
      <c r="E172" s="227">
        <f>H172</f>
        <v>13</v>
      </c>
      <c r="F172" s="228"/>
      <c r="G172" s="43">
        <f>J172</f>
        <v>13</v>
      </c>
      <c r="H172" s="227">
        <v>13</v>
      </c>
      <c r="I172" s="278"/>
      <c r="J172" s="227">
        <v>13</v>
      </c>
      <c r="K172" s="278"/>
      <c r="L172" s="274">
        <f>G172/E172</f>
        <v>1</v>
      </c>
      <c r="M172" s="275"/>
    </row>
    <row r="173" spans="1:14" ht="60">
      <c r="A173" s="43">
        <v>2</v>
      </c>
      <c r="B173" s="11" t="s">
        <v>80</v>
      </c>
      <c r="C173" s="227" t="s">
        <v>54</v>
      </c>
      <c r="D173" s="278"/>
      <c r="E173" s="227">
        <f>H173</f>
        <v>3.3</v>
      </c>
      <c r="F173" s="228"/>
      <c r="G173" s="43">
        <f>J173</f>
        <v>3.3</v>
      </c>
      <c r="H173" s="227">
        <v>3.3</v>
      </c>
      <c r="I173" s="278"/>
      <c r="J173" s="227">
        <v>3.3</v>
      </c>
      <c r="K173" s="278"/>
      <c r="L173" s="274">
        <f>H173/J173</f>
        <v>1</v>
      </c>
      <c r="M173" s="275"/>
    </row>
    <row r="174" spans="1:14">
      <c r="A174" s="230" t="s">
        <v>63</v>
      </c>
      <c r="B174" s="231"/>
      <c r="C174" s="231"/>
      <c r="D174" s="231"/>
      <c r="E174" s="231"/>
      <c r="F174" s="231"/>
      <c r="G174" s="231"/>
      <c r="H174" s="231"/>
      <c r="I174" s="231"/>
      <c r="J174" s="231"/>
      <c r="K174" s="232"/>
      <c r="L174" s="274">
        <f>(L172+L173)/2</f>
        <v>1</v>
      </c>
      <c r="M174" s="275"/>
    </row>
    <row r="175" spans="1:14">
      <c r="A175" s="227" t="s">
        <v>269</v>
      </c>
      <c r="B175" s="279"/>
      <c r="C175" s="279"/>
      <c r="D175" s="279"/>
      <c r="E175" s="279"/>
      <c r="F175" s="279"/>
      <c r="G175" s="279"/>
      <c r="H175" s="279"/>
      <c r="I175" s="279"/>
      <c r="J175" s="279"/>
      <c r="K175" s="279"/>
      <c r="L175" s="279"/>
      <c r="M175" s="278"/>
    </row>
    <row r="176" spans="1:14" ht="60">
      <c r="A176" s="43">
        <v>1</v>
      </c>
      <c r="B176" s="11" t="s">
        <v>81</v>
      </c>
      <c r="C176" s="227" t="s">
        <v>54</v>
      </c>
      <c r="D176" s="273"/>
      <c r="E176" s="227">
        <f>H176</f>
        <v>97</v>
      </c>
      <c r="F176" s="228"/>
      <c r="G176" s="43">
        <f>J176</f>
        <v>100</v>
      </c>
      <c r="H176" s="227">
        <v>97</v>
      </c>
      <c r="I176" s="278"/>
      <c r="J176" s="227">
        <v>100</v>
      </c>
      <c r="K176" s="278"/>
      <c r="L176" s="274">
        <f>G176/E176</f>
        <v>1.0309278350515463</v>
      </c>
      <c r="M176" s="275"/>
    </row>
    <row r="177" spans="1:13" ht="60">
      <c r="A177" s="43">
        <v>2</v>
      </c>
      <c r="B177" s="11" t="s">
        <v>82</v>
      </c>
      <c r="C177" s="227" t="s">
        <v>54</v>
      </c>
      <c r="D177" s="273"/>
      <c r="E177" s="227">
        <f>H177</f>
        <v>64.7</v>
      </c>
      <c r="F177" s="228"/>
      <c r="G177" s="43">
        <f>J177</f>
        <v>76.5</v>
      </c>
      <c r="H177" s="227">
        <v>64.7</v>
      </c>
      <c r="I177" s="273"/>
      <c r="J177" s="227">
        <v>76.5</v>
      </c>
      <c r="K177" s="273"/>
      <c r="L177" s="274">
        <f>G177/E177</f>
        <v>1.1823802163833075</v>
      </c>
      <c r="M177" s="275"/>
    </row>
    <row r="178" spans="1:13">
      <c r="A178" s="230" t="s">
        <v>63</v>
      </c>
      <c r="B178" s="231"/>
      <c r="C178" s="231"/>
      <c r="D178" s="231"/>
      <c r="E178" s="231"/>
      <c r="F178" s="231"/>
      <c r="G178" s="231"/>
      <c r="H178" s="231"/>
      <c r="I178" s="231"/>
      <c r="J178" s="231"/>
      <c r="K178" s="232"/>
      <c r="L178" s="274">
        <f>(L176+L177)/2</f>
        <v>1.1066540257174269</v>
      </c>
      <c r="M178" s="275"/>
    </row>
    <row r="179" spans="1:13">
      <c r="A179" s="280" t="s">
        <v>64</v>
      </c>
      <c r="B179" s="281"/>
      <c r="C179" s="281"/>
      <c r="D179" s="281"/>
      <c r="E179" s="281"/>
      <c r="F179" s="281"/>
      <c r="G179" s="281"/>
      <c r="H179" s="281"/>
      <c r="I179" s="281"/>
      <c r="J179" s="281"/>
      <c r="K179" s="282"/>
      <c r="L179" s="283">
        <f>(L178+L174+L170+L163)/4</f>
        <v>1.1028705268816332</v>
      </c>
      <c r="M179" s="284"/>
    </row>
  </sheetData>
  <mergeCells count="1206">
    <mergeCell ref="A91:AR91"/>
    <mergeCell ref="A92:AR92"/>
    <mergeCell ref="E104:F104"/>
    <mergeCell ref="E94:F94"/>
    <mergeCell ref="H97:I97"/>
    <mergeCell ref="AK97:AN97"/>
    <mergeCell ref="E109:F109"/>
    <mergeCell ref="E106:F106"/>
    <mergeCell ref="E108:F108"/>
    <mergeCell ref="E105:F105"/>
    <mergeCell ref="A114:AR114"/>
    <mergeCell ref="E97:F97"/>
    <mergeCell ref="AC97:AF97"/>
    <mergeCell ref="AG116:AJ116"/>
    <mergeCell ref="AK116:AN116"/>
    <mergeCell ref="AO116:AR116"/>
    <mergeCell ref="E115:F115"/>
    <mergeCell ref="N115:O115"/>
    <mergeCell ref="B110:AN110"/>
    <mergeCell ref="AO110:AR110"/>
    <mergeCell ref="B111:AN111"/>
    <mergeCell ref="AO111:AR111"/>
    <mergeCell ref="R109:S109"/>
    <mergeCell ref="T109:U109"/>
    <mergeCell ref="V109:X109"/>
    <mergeCell ref="Z109:AB109"/>
    <mergeCell ref="AG109:AJ109"/>
    <mergeCell ref="A112:AR112"/>
    <mergeCell ref="A113:AR113"/>
    <mergeCell ref="AG115:AJ115"/>
    <mergeCell ref="AK115:AN115"/>
    <mergeCell ref="AO115:AR115"/>
    <mergeCell ref="E126:F126"/>
    <mergeCell ref="A132:AR132"/>
    <mergeCell ref="E133:F133"/>
    <mergeCell ref="N133:O133"/>
    <mergeCell ref="E118:F118"/>
    <mergeCell ref="E116:F116"/>
    <mergeCell ref="E117:F117"/>
    <mergeCell ref="AG136:AJ136"/>
    <mergeCell ref="H137:I137"/>
    <mergeCell ref="J137:K137"/>
    <mergeCell ref="L137:M137"/>
    <mergeCell ref="N137:O137"/>
    <mergeCell ref="P137:Q137"/>
    <mergeCell ref="R137:S137"/>
    <mergeCell ref="A131:AR131"/>
    <mergeCell ref="P129:Q129"/>
    <mergeCell ref="A135:AR135"/>
    <mergeCell ref="E136:F136"/>
    <mergeCell ref="H136:I136"/>
    <mergeCell ref="J136:K136"/>
    <mergeCell ref="L136:M136"/>
    <mergeCell ref="N136:O136"/>
    <mergeCell ref="P136:Q136"/>
    <mergeCell ref="R136:S136"/>
    <mergeCell ref="T136:U136"/>
    <mergeCell ref="V136:X136"/>
    <mergeCell ref="Z136:AB136"/>
    <mergeCell ref="AC136:AF136"/>
    <mergeCell ref="AO137:AR137"/>
    <mergeCell ref="H129:I129"/>
    <mergeCell ref="J129:K129"/>
    <mergeCell ref="L129:M129"/>
    <mergeCell ref="A87:AR87"/>
    <mergeCell ref="A88:AR88"/>
    <mergeCell ref="E90:F90"/>
    <mergeCell ref="H90:I90"/>
    <mergeCell ref="J90:K90"/>
    <mergeCell ref="L90:M90"/>
    <mergeCell ref="N90:O90"/>
    <mergeCell ref="P90:Q90"/>
    <mergeCell ref="V90:X90"/>
    <mergeCell ref="Z90:AB90"/>
    <mergeCell ref="AC90:AF90"/>
    <mergeCell ref="AG90:AJ90"/>
    <mergeCell ref="AK90:AN90"/>
    <mergeCell ref="AO90:AR90"/>
    <mergeCell ref="AC86:AF86"/>
    <mergeCell ref="AG86:AJ86"/>
    <mergeCell ref="T86:U86"/>
    <mergeCell ref="A179:K179"/>
    <mergeCell ref="L179:M179"/>
    <mergeCell ref="B154:K154"/>
    <mergeCell ref="B153:K153"/>
    <mergeCell ref="C177:D177"/>
    <mergeCell ref="E177:F177"/>
    <mergeCell ref="H177:I177"/>
    <mergeCell ref="J177:K177"/>
    <mergeCell ref="L177:M177"/>
    <mergeCell ref="A178:K178"/>
    <mergeCell ref="V54:X54"/>
    <mergeCell ref="Z54:AB54"/>
    <mergeCell ref="AC54:AF54"/>
    <mergeCell ref="AG54:AJ54"/>
    <mergeCell ref="AK54:AN54"/>
    <mergeCell ref="AO54:AR54"/>
    <mergeCell ref="E54:F54"/>
    <mergeCell ref="Z89:AB89"/>
    <mergeCell ref="V89:X89"/>
    <mergeCell ref="AC89:AF89"/>
    <mergeCell ref="AG89:AJ89"/>
    <mergeCell ref="AK89:AN89"/>
    <mergeCell ref="E86:F86"/>
    <mergeCell ref="H86:I86"/>
    <mergeCell ref="J86:K86"/>
    <mergeCell ref="L86:M86"/>
    <mergeCell ref="AO89:AR89"/>
    <mergeCell ref="L93:M93"/>
    <mergeCell ref="V93:X93"/>
    <mergeCell ref="Z93:AB93"/>
    <mergeCell ref="AC93:AF93"/>
    <mergeCell ref="AG93:AJ93"/>
    <mergeCell ref="A170:K170"/>
    <mergeCell ref="L170:M170"/>
    <mergeCell ref="A171:M171"/>
    <mergeCell ref="C172:D172"/>
    <mergeCell ref="E172:F172"/>
    <mergeCell ref="H172:I172"/>
    <mergeCell ref="J172:K172"/>
    <mergeCell ref="L172:M172"/>
    <mergeCell ref="C173:D173"/>
    <mergeCell ref="E173:F173"/>
    <mergeCell ref="H173:I173"/>
    <mergeCell ref="J173:K173"/>
    <mergeCell ref="L173:M173"/>
    <mergeCell ref="A174:K174"/>
    <mergeCell ref="L174:M174"/>
    <mergeCell ref="L178:M178"/>
    <mergeCell ref="A175:M175"/>
    <mergeCell ref="C176:D176"/>
    <mergeCell ref="E176:F176"/>
    <mergeCell ref="H176:I176"/>
    <mergeCell ref="J176:K176"/>
    <mergeCell ref="L176:M176"/>
    <mergeCell ref="C165:D165"/>
    <mergeCell ref="E165:F165"/>
    <mergeCell ref="H165:I165"/>
    <mergeCell ref="J165:K165"/>
    <mergeCell ref="L165:M165"/>
    <mergeCell ref="C166:D166"/>
    <mergeCell ref="E166:F166"/>
    <mergeCell ref="H166:I166"/>
    <mergeCell ref="J166:K166"/>
    <mergeCell ref="L166:M166"/>
    <mergeCell ref="C167:D167"/>
    <mergeCell ref="E167:F167"/>
    <mergeCell ref="H167:I167"/>
    <mergeCell ref="J167:K167"/>
    <mergeCell ref="L167:M167"/>
    <mergeCell ref="C168:D168"/>
    <mergeCell ref="E168:F168"/>
    <mergeCell ref="H168:I168"/>
    <mergeCell ref="J168:K168"/>
    <mergeCell ref="L168:M168"/>
    <mergeCell ref="C161:D161"/>
    <mergeCell ref="E161:F161"/>
    <mergeCell ref="H161:I161"/>
    <mergeCell ref="J161:K161"/>
    <mergeCell ref="L161:M161"/>
    <mergeCell ref="A159:M159"/>
    <mergeCell ref="C160:D160"/>
    <mergeCell ref="E160:F160"/>
    <mergeCell ref="H160:I160"/>
    <mergeCell ref="C162:D162"/>
    <mergeCell ref="E162:F162"/>
    <mergeCell ref="H162:I162"/>
    <mergeCell ref="J162:K162"/>
    <mergeCell ref="L162:M162"/>
    <mergeCell ref="A163:K163"/>
    <mergeCell ref="L163:M163"/>
    <mergeCell ref="A164:M164"/>
    <mergeCell ref="H157:I157"/>
    <mergeCell ref="J157:K157"/>
    <mergeCell ref="E26:F26"/>
    <mergeCell ref="E25:F25"/>
    <mergeCell ref="E20:F20"/>
    <mergeCell ref="A10:AR10"/>
    <mergeCell ref="A12:AR12"/>
    <mergeCell ref="A13:AR13"/>
    <mergeCell ref="V26:X26"/>
    <mergeCell ref="Z26:AB26"/>
    <mergeCell ref="J160:K160"/>
    <mergeCell ref="L160:M160"/>
    <mergeCell ref="A155:A157"/>
    <mergeCell ref="B155:B157"/>
    <mergeCell ref="C155:D157"/>
    <mergeCell ref="E155:K155"/>
    <mergeCell ref="L155:M157"/>
    <mergeCell ref="E156:G156"/>
    <mergeCell ref="H156:K156"/>
    <mergeCell ref="E157:F157"/>
    <mergeCell ref="J158:K158"/>
    <mergeCell ref="AK93:AN93"/>
    <mergeCell ref="AO93:AR93"/>
    <mergeCell ref="R90:S90"/>
    <mergeCell ref="T90:U90"/>
    <mergeCell ref="N86:O86"/>
    <mergeCell ref="P86:Q86"/>
    <mergeCell ref="R86:S86"/>
    <mergeCell ref="V86:X86"/>
    <mergeCell ref="Z86:AB86"/>
    <mergeCell ref="AK86:AN86"/>
    <mergeCell ref="AO86:AR86"/>
    <mergeCell ref="P51:Q51"/>
    <mergeCell ref="R51:S51"/>
    <mergeCell ref="E72:F72"/>
    <mergeCell ref="E67:F67"/>
    <mergeCell ref="E64:F64"/>
    <mergeCell ref="E63:F63"/>
    <mergeCell ref="E55:F55"/>
    <mergeCell ref="E53:F53"/>
    <mergeCell ref="A70:AR70"/>
    <mergeCell ref="E71:F71"/>
    <mergeCell ref="L30:M30"/>
    <mergeCell ref="T38:U38"/>
    <mergeCell ref="E52:F52"/>
    <mergeCell ref="E47:F47"/>
    <mergeCell ref="E44:F44"/>
    <mergeCell ref="E43:F43"/>
    <mergeCell ref="E42:F42"/>
    <mergeCell ref="E41:F41"/>
    <mergeCell ref="E51:F51"/>
    <mergeCell ref="B48:AN48"/>
    <mergeCell ref="E38:F38"/>
    <mergeCell ref="E37:F37"/>
    <mergeCell ref="E36:F36"/>
    <mergeCell ref="E31:F31"/>
    <mergeCell ref="AK72:AN72"/>
    <mergeCell ref="AO72:AR72"/>
    <mergeCell ref="H71:I71"/>
    <mergeCell ref="J71:K71"/>
    <mergeCell ref="L71:M71"/>
    <mergeCell ref="Z71:AB71"/>
    <mergeCell ref="AC71:AF71"/>
    <mergeCell ref="R71:S71"/>
    <mergeCell ref="B148:AN148"/>
    <mergeCell ref="L158:M158"/>
    <mergeCell ref="AO148:AR148"/>
    <mergeCell ref="B149:AN149"/>
    <mergeCell ref="AO149:AR149"/>
    <mergeCell ref="P147:Q147"/>
    <mergeCell ref="R147:S147"/>
    <mergeCell ref="T147:U147"/>
    <mergeCell ref="V147:X147"/>
    <mergeCell ref="Z147:AB147"/>
    <mergeCell ref="P133:Q133"/>
    <mergeCell ref="AO150:AR150"/>
    <mergeCell ref="E147:F147"/>
    <mergeCell ref="C158:D158"/>
    <mergeCell ref="E158:F158"/>
    <mergeCell ref="H158:I158"/>
    <mergeCell ref="AG147:AJ147"/>
    <mergeCell ref="AK147:AN147"/>
    <mergeCell ref="AO147:AR147"/>
    <mergeCell ref="V143:X143"/>
    <mergeCell ref="Z143:AB143"/>
    <mergeCell ref="Z146:AB146"/>
    <mergeCell ref="AC146:AF146"/>
    <mergeCell ref="AG146:AJ146"/>
    <mergeCell ref="E146:F146"/>
    <mergeCell ref="H146:I146"/>
    <mergeCell ref="J146:K146"/>
    <mergeCell ref="L146:M146"/>
    <mergeCell ref="N146:O146"/>
    <mergeCell ref="P146:Q146"/>
    <mergeCell ref="AC147:AF147"/>
    <mergeCell ref="H147:I147"/>
    <mergeCell ref="J147:K147"/>
    <mergeCell ref="L147:M147"/>
    <mergeCell ref="N147:O147"/>
    <mergeCell ref="R146:S146"/>
    <mergeCell ref="T146:U146"/>
    <mergeCell ref="V146:X146"/>
    <mergeCell ref="V144:X144"/>
    <mergeCell ref="V141:X141"/>
    <mergeCell ref="Z144:AB144"/>
    <mergeCell ref="AC144:AF144"/>
    <mergeCell ref="AG144:AJ144"/>
    <mergeCell ref="AK144:AN144"/>
    <mergeCell ref="AO144:AR144"/>
    <mergeCell ref="A145:AR145"/>
    <mergeCell ref="E144:F144"/>
    <mergeCell ref="H144:I144"/>
    <mergeCell ref="J144:K144"/>
    <mergeCell ref="L144:M144"/>
    <mergeCell ref="L141:M141"/>
    <mergeCell ref="N141:O141"/>
    <mergeCell ref="P141:Q141"/>
    <mergeCell ref="T141:U141"/>
    <mergeCell ref="AC143:AF143"/>
    <mergeCell ref="AG143:AJ143"/>
    <mergeCell ref="AK143:AN143"/>
    <mergeCell ref="AO143:AR143"/>
    <mergeCell ref="N144:O144"/>
    <mergeCell ref="P144:Q144"/>
    <mergeCell ref="R144:S144"/>
    <mergeCell ref="V142:X142"/>
    <mergeCell ref="Z142:AB142"/>
    <mergeCell ref="R141:S141"/>
    <mergeCell ref="AK146:AN146"/>
    <mergeCell ref="AO146:AR146"/>
    <mergeCell ref="AC142:AF142"/>
    <mergeCell ref="AG142:AJ142"/>
    <mergeCell ref="AK142:AN142"/>
    <mergeCell ref="AO142:AR142"/>
    <mergeCell ref="AO141:AR141"/>
    <mergeCell ref="Z141:AB141"/>
    <mergeCell ref="V129:X129"/>
    <mergeCell ref="Z129:AB129"/>
    <mergeCell ref="AC129:AF129"/>
    <mergeCell ref="AK133:AN133"/>
    <mergeCell ref="AO133:AR133"/>
    <mergeCell ref="H134:I134"/>
    <mergeCell ref="J134:K134"/>
    <mergeCell ref="L134:M134"/>
    <mergeCell ref="N134:O134"/>
    <mergeCell ref="H133:I133"/>
    <mergeCell ref="J133:K133"/>
    <mergeCell ref="L133:M133"/>
    <mergeCell ref="Z133:AB133"/>
    <mergeCell ref="AC133:AF133"/>
    <mergeCell ref="R133:S133"/>
    <mergeCell ref="T133:U133"/>
    <mergeCell ref="T144:U144"/>
    <mergeCell ref="AK137:AN137"/>
    <mergeCell ref="T137:U137"/>
    <mergeCell ref="Z137:AB137"/>
    <mergeCell ref="AC137:AF137"/>
    <mergeCell ref="V137:X137"/>
    <mergeCell ref="AC141:AF141"/>
    <mergeCell ref="AG141:AJ141"/>
    <mergeCell ref="B138:AN138"/>
    <mergeCell ref="AK141:AN141"/>
    <mergeCell ref="AO138:AR138"/>
    <mergeCell ref="A139:AR139"/>
    <mergeCell ref="A140:AR140"/>
    <mergeCell ref="E141:F141"/>
    <mergeCell ref="H141:I141"/>
    <mergeCell ref="J141:K141"/>
    <mergeCell ref="AG137:AJ137"/>
    <mergeCell ref="V133:X133"/>
    <mergeCell ref="AG133:AJ133"/>
    <mergeCell ref="P134:Q134"/>
    <mergeCell ref="R134:S134"/>
    <mergeCell ref="T134:U134"/>
    <mergeCell ref="V134:X134"/>
    <mergeCell ref="Z134:AB134"/>
    <mergeCell ref="AG134:AJ134"/>
    <mergeCell ref="AK134:AN134"/>
    <mergeCell ref="AO134:AR134"/>
    <mergeCell ref="AC134:AF134"/>
    <mergeCell ref="AK136:AN136"/>
    <mergeCell ref="AO136:AR136"/>
    <mergeCell ref="E137:F137"/>
    <mergeCell ref="E134:F134"/>
    <mergeCell ref="N129:O129"/>
    <mergeCell ref="A127:AR127"/>
    <mergeCell ref="E128:F128"/>
    <mergeCell ref="H128:I128"/>
    <mergeCell ref="J128:K128"/>
    <mergeCell ref="L128:M128"/>
    <mergeCell ref="Z128:AB128"/>
    <mergeCell ref="AC128:AF128"/>
    <mergeCell ref="AG128:AJ128"/>
    <mergeCell ref="AK128:AN128"/>
    <mergeCell ref="AG129:AJ129"/>
    <mergeCell ref="AK129:AN129"/>
    <mergeCell ref="AO129:AR129"/>
    <mergeCell ref="B130:AN130"/>
    <mergeCell ref="AO130:AR130"/>
    <mergeCell ref="R129:S129"/>
    <mergeCell ref="T129:U129"/>
    <mergeCell ref="E129:F129"/>
    <mergeCell ref="H126:I126"/>
    <mergeCell ref="J126:K126"/>
    <mergeCell ref="L126:M126"/>
    <mergeCell ref="N126:O126"/>
    <mergeCell ref="P126:Q126"/>
    <mergeCell ref="R126:S126"/>
    <mergeCell ref="Z126:AB126"/>
    <mergeCell ref="AC126:AF126"/>
    <mergeCell ref="AG126:AJ126"/>
    <mergeCell ref="AK126:AN126"/>
    <mergeCell ref="AO126:AR126"/>
    <mergeCell ref="AK125:AN125"/>
    <mergeCell ref="AO125:AR125"/>
    <mergeCell ref="N128:O128"/>
    <mergeCell ref="P128:Q128"/>
    <mergeCell ref="R128:S128"/>
    <mergeCell ref="T128:U128"/>
    <mergeCell ref="V128:X128"/>
    <mergeCell ref="V126:X126"/>
    <mergeCell ref="T126:U126"/>
    <mergeCell ref="AO128:AR128"/>
    <mergeCell ref="E125:F125"/>
    <mergeCell ref="H125:I125"/>
    <mergeCell ref="J125:K125"/>
    <mergeCell ref="L125:M125"/>
    <mergeCell ref="N125:O125"/>
    <mergeCell ref="P125:Q125"/>
    <mergeCell ref="R125:S125"/>
    <mergeCell ref="T125:U125"/>
    <mergeCell ref="V125:X125"/>
    <mergeCell ref="Z125:AB125"/>
    <mergeCell ref="AC125:AF125"/>
    <mergeCell ref="AG125:AJ125"/>
    <mergeCell ref="B122:AN122"/>
    <mergeCell ref="AO122:AR122"/>
    <mergeCell ref="A123:AR123"/>
    <mergeCell ref="A124:AR124"/>
    <mergeCell ref="R121:S121"/>
    <mergeCell ref="T121:U121"/>
    <mergeCell ref="V121:X121"/>
    <mergeCell ref="A119:AR119"/>
    <mergeCell ref="E120:F120"/>
    <mergeCell ref="H120:I120"/>
    <mergeCell ref="J120:K120"/>
    <mergeCell ref="L120:M120"/>
    <mergeCell ref="N120:O120"/>
    <mergeCell ref="P120:Q120"/>
    <mergeCell ref="R120:S120"/>
    <mergeCell ref="T120:U120"/>
    <mergeCell ref="V120:X120"/>
    <mergeCell ref="Z120:AB120"/>
    <mergeCell ref="AC120:AF120"/>
    <mergeCell ref="AG120:AJ120"/>
    <mergeCell ref="AK120:AN120"/>
    <mergeCell ref="AO120:AR120"/>
    <mergeCell ref="Z121:AB121"/>
    <mergeCell ref="AC121:AF121"/>
    <mergeCell ref="AG121:AJ121"/>
    <mergeCell ref="E121:F121"/>
    <mergeCell ref="H121:I121"/>
    <mergeCell ref="J121:K121"/>
    <mergeCell ref="L121:M121"/>
    <mergeCell ref="N121:O121"/>
    <mergeCell ref="P121:Q121"/>
    <mergeCell ref="AK121:AN121"/>
    <mergeCell ref="AO121:AR121"/>
    <mergeCell ref="H118:I118"/>
    <mergeCell ref="J118:K118"/>
    <mergeCell ref="L118:M118"/>
    <mergeCell ref="N118:O118"/>
    <mergeCell ref="P118:Q118"/>
    <mergeCell ref="R118:S118"/>
    <mergeCell ref="P116:Q116"/>
    <mergeCell ref="T118:U118"/>
    <mergeCell ref="V118:X118"/>
    <mergeCell ref="Z118:AB118"/>
    <mergeCell ref="AC118:AF118"/>
    <mergeCell ref="AG118:AJ118"/>
    <mergeCell ref="AK118:AN118"/>
    <mergeCell ref="AO118:AR118"/>
    <mergeCell ref="H117:I117"/>
    <mergeCell ref="J117:K117"/>
    <mergeCell ref="L117:M117"/>
    <mergeCell ref="V117:X117"/>
    <mergeCell ref="Z117:AB117"/>
    <mergeCell ref="AC117:AF117"/>
    <mergeCell ref="AG117:AJ117"/>
    <mergeCell ref="AK117:AN117"/>
    <mergeCell ref="AO117:AR117"/>
    <mergeCell ref="H116:I116"/>
    <mergeCell ref="J116:K116"/>
    <mergeCell ref="L116:M116"/>
    <mergeCell ref="N116:O116"/>
    <mergeCell ref="H115:I115"/>
    <mergeCell ref="J115:K115"/>
    <mergeCell ref="L115:M115"/>
    <mergeCell ref="R116:S116"/>
    <mergeCell ref="T116:U116"/>
    <mergeCell ref="V116:X116"/>
    <mergeCell ref="Z116:AB116"/>
    <mergeCell ref="P115:Q115"/>
    <mergeCell ref="AC116:AF116"/>
    <mergeCell ref="Z115:AB115"/>
    <mergeCell ref="AC115:AF115"/>
    <mergeCell ref="R115:S115"/>
    <mergeCell ref="T115:U115"/>
    <mergeCell ref="V115:X115"/>
    <mergeCell ref="N109:O109"/>
    <mergeCell ref="P109:Q109"/>
    <mergeCell ref="AC109:AF109"/>
    <mergeCell ref="J106:K106"/>
    <mergeCell ref="L106:M106"/>
    <mergeCell ref="N106:O106"/>
    <mergeCell ref="P106:Q106"/>
    <mergeCell ref="R106:S106"/>
    <mergeCell ref="T106:U106"/>
    <mergeCell ref="AK106:AN106"/>
    <mergeCell ref="AO106:AR106"/>
    <mergeCell ref="A107:AR107"/>
    <mergeCell ref="H109:I109"/>
    <mergeCell ref="J109:K109"/>
    <mergeCell ref="L109:M109"/>
    <mergeCell ref="AK109:AN109"/>
    <mergeCell ref="AO108:AR108"/>
    <mergeCell ref="AO109:AR109"/>
    <mergeCell ref="H106:I106"/>
    <mergeCell ref="AG106:AJ106"/>
    <mergeCell ref="H108:I108"/>
    <mergeCell ref="J108:K108"/>
    <mergeCell ref="L108:M108"/>
    <mergeCell ref="N108:O108"/>
    <mergeCell ref="P108:Q108"/>
    <mergeCell ref="R108:S108"/>
    <mergeCell ref="AC106:AF106"/>
    <mergeCell ref="AG108:AJ108"/>
    <mergeCell ref="T108:U108"/>
    <mergeCell ref="AK108:AN108"/>
    <mergeCell ref="AK105:AN105"/>
    <mergeCell ref="V105:X105"/>
    <mergeCell ref="Z105:AB105"/>
    <mergeCell ref="AC105:AF105"/>
    <mergeCell ref="V106:X106"/>
    <mergeCell ref="Z106:AB106"/>
    <mergeCell ref="V108:X108"/>
    <mergeCell ref="Z108:AB108"/>
    <mergeCell ref="AC108:AF108"/>
    <mergeCell ref="L104:M104"/>
    <mergeCell ref="N104:O104"/>
    <mergeCell ref="P104:Q104"/>
    <mergeCell ref="R104:S104"/>
    <mergeCell ref="V104:X104"/>
    <mergeCell ref="T103:U103"/>
    <mergeCell ref="Z104:AB104"/>
    <mergeCell ref="AC104:AF104"/>
    <mergeCell ref="R103:S103"/>
    <mergeCell ref="AG104:AJ104"/>
    <mergeCell ref="N103:O103"/>
    <mergeCell ref="P103:Q103"/>
    <mergeCell ref="AK104:AN104"/>
    <mergeCell ref="H105:I105"/>
    <mergeCell ref="J105:K105"/>
    <mergeCell ref="L105:M105"/>
    <mergeCell ref="N105:O105"/>
    <mergeCell ref="AO105:AR105"/>
    <mergeCell ref="P105:Q105"/>
    <mergeCell ref="R105:S105"/>
    <mergeCell ref="T105:U105"/>
    <mergeCell ref="T104:U104"/>
    <mergeCell ref="AO98:AR98"/>
    <mergeCell ref="B99:AN99"/>
    <mergeCell ref="AO99:AR99"/>
    <mergeCell ref="R97:S97"/>
    <mergeCell ref="T97:U97"/>
    <mergeCell ref="V97:X97"/>
    <mergeCell ref="Z97:AB97"/>
    <mergeCell ref="AG97:AJ97"/>
    <mergeCell ref="V103:X103"/>
    <mergeCell ref="Z103:AB103"/>
    <mergeCell ref="AC103:AF103"/>
    <mergeCell ref="AG103:AJ103"/>
    <mergeCell ref="AK103:AN103"/>
    <mergeCell ref="A100:AR100"/>
    <mergeCell ref="A101:AR101"/>
    <mergeCell ref="AO97:AR97"/>
    <mergeCell ref="A102:AR102"/>
    <mergeCell ref="E103:F103"/>
    <mergeCell ref="H103:I103"/>
    <mergeCell ref="AO103:AR103"/>
    <mergeCell ref="J103:K103"/>
    <mergeCell ref="L103:M103"/>
    <mergeCell ref="AG105:AJ105"/>
    <mergeCell ref="AG96:AJ96"/>
    <mergeCell ref="AK96:AN96"/>
    <mergeCell ref="AO96:AR96"/>
    <mergeCell ref="AO94:AR94"/>
    <mergeCell ref="A95:AR95"/>
    <mergeCell ref="E96:F96"/>
    <mergeCell ref="H96:I96"/>
    <mergeCell ref="J96:K96"/>
    <mergeCell ref="T96:U96"/>
    <mergeCell ref="T94:U94"/>
    <mergeCell ref="V94:X94"/>
    <mergeCell ref="V96:X96"/>
    <mergeCell ref="L96:M96"/>
    <mergeCell ref="N96:O96"/>
    <mergeCell ref="P96:Q96"/>
    <mergeCell ref="R96:S96"/>
    <mergeCell ref="AO104:AR104"/>
    <mergeCell ref="B81:AN81"/>
    <mergeCell ref="AO81:AR81"/>
    <mergeCell ref="A82:AR82"/>
    <mergeCell ref="L84:M84"/>
    <mergeCell ref="N84:O84"/>
    <mergeCell ref="P84:Q84"/>
    <mergeCell ref="R84:S84"/>
    <mergeCell ref="T84:U84"/>
    <mergeCell ref="V84:X84"/>
    <mergeCell ref="Z84:AB84"/>
    <mergeCell ref="AC84:AF84"/>
    <mergeCell ref="AG84:AJ84"/>
    <mergeCell ref="AK84:AN84"/>
    <mergeCell ref="AO84:AR84"/>
    <mergeCell ref="H85:I85"/>
    <mergeCell ref="J85:K85"/>
    <mergeCell ref="L85:M85"/>
    <mergeCell ref="N85:O85"/>
    <mergeCell ref="H84:I84"/>
    <mergeCell ref="P85:Q85"/>
    <mergeCell ref="R85:S85"/>
    <mergeCell ref="T85:U85"/>
    <mergeCell ref="V85:X85"/>
    <mergeCell ref="Z85:AB85"/>
    <mergeCell ref="AC85:AF85"/>
    <mergeCell ref="AG85:AJ85"/>
    <mergeCell ref="AK85:AN85"/>
    <mergeCell ref="A83:AR83"/>
    <mergeCell ref="E84:F84"/>
    <mergeCell ref="J84:K84"/>
    <mergeCell ref="AO85:AR85"/>
    <mergeCell ref="E85:F85"/>
    <mergeCell ref="A78:AR78"/>
    <mergeCell ref="E79:F79"/>
    <mergeCell ref="H79:I79"/>
    <mergeCell ref="J79:K79"/>
    <mergeCell ref="L79:M79"/>
    <mergeCell ref="N79:O79"/>
    <mergeCell ref="P79:Q79"/>
    <mergeCell ref="R79:S79"/>
    <mergeCell ref="T79:U79"/>
    <mergeCell ref="V79:X79"/>
    <mergeCell ref="Z79:AB79"/>
    <mergeCell ref="AC79:AF79"/>
    <mergeCell ref="AG79:AJ79"/>
    <mergeCell ref="H80:I80"/>
    <mergeCell ref="J80:K80"/>
    <mergeCell ref="L80:M80"/>
    <mergeCell ref="N80:O80"/>
    <mergeCell ref="P80:Q80"/>
    <mergeCell ref="R80:S80"/>
    <mergeCell ref="Z80:AB80"/>
    <mergeCell ref="AC80:AF80"/>
    <mergeCell ref="AG80:AJ80"/>
    <mergeCell ref="AK80:AN80"/>
    <mergeCell ref="AO80:AR80"/>
    <mergeCell ref="AK79:AN79"/>
    <mergeCell ref="AO79:AR79"/>
    <mergeCell ref="V80:X80"/>
    <mergeCell ref="T80:U80"/>
    <mergeCell ref="E80:F80"/>
    <mergeCell ref="H75:I75"/>
    <mergeCell ref="J75:K75"/>
    <mergeCell ref="L75:M75"/>
    <mergeCell ref="N75:O75"/>
    <mergeCell ref="P75:Q75"/>
    <mergeCell ref="R75:S75"/>
    <mergeCell ref="T75:U75"/>
    <mergeCell ref="R74:S74"/>
    <mergeCell ref="V75:X75"/>
    <mergeCell ref="Z75:AB75"/>
    <mergeCell ref="AC75:AF75"/>
    <mergeCell ref="AG75:AJ75"/>
    <mergeCell ref="AK75:AN75"/>
    <mergeCell ref="AO75:AR75"/>
    <mergeCell ref="B76:AN76"/>
    <mergeCell ref="AO76:AR76"/>
    <mergeCell ref="A77:AR77"/>
    <mergeCell ref="E75:F75"/>
    <mergeCell ref="R66:S66"/>
    <mergeCell ref="T66:U66"/>
    <mergeCell ref="AC66:AF66"/>
    <mergeCell ref="V66:X66"/>
    <mergeCell ref="A73:AR73"/>
    <mergeCell ref="E74:F74"/>
    <mergeCell ref="H74:I74"/>
    <mergeCell ref="J74:K74"/>
    <mergeCell ref="L74:M74"/>
    <mergeCell ref="N74:O74"/>
    <mergeCell ref="P74:Q74"/>
    <mergeCell ref="P72:Q72"/>
    <mergeCell ref="T74:U74"/>
    <mergeCell ref="V74:X74"/>
    <mergeCell ref="Z74:AB74"/>
    <mergeCell ref="AC74:AF74"/>
    <mergeCell ref="AG74:AJ74"/>
    <mergeCell ref="AG72:AJ72"/>
    <mergeCell ref="AK74:AN74"/>
    <mergeCell ref="AO74:AR74"/>
    <mergeCell ref="H72:I72"/>
    <mergeCell ref="J72:K72"/>
    <mergeCell ref="L72:M72"/>
    <mergeCell ref="N72:O72"/>
    <mergeCell ref="R72:S72"/>
    <mergeCell ref="T72:U72"/>
    <mergeCell ref="V72:X72"/>
    <mergeCell ref="Z72:AB72"/>
    <mergeCell ref="AC72:AF72"/>
    <mergeCell ref="H64:I64"/>
    <mergeCell ref="J64:K64"/>
    <mergeCell ref="L64:M64"/>
    <mergeCell ref="N64:O64"/>
    <mergeCell ref="P64:Q64"/>
    <mergeCell ref="R64:S64"/>
    <mergeCell ref="Z64:AB64"/>
    <mergeCell ref="AC64:AF64"/>
    <mergeCell ref="AK64:AN64"/>
    <mergeCell ref="T71:U71"/>
    <mergeCell ref="V71:X71"/>
    <mergeCell ref="N71:O71"/>
    <mergeCell ref="P71:Q71"/>
    <mergeCell ref="B68:AN68"/>
    <mergeCell ref="AO68:AR68"/>
    <mergeCell ref="L66:M66"/>
    <mergeCell ref="Z67:AB67"/>
    <mergeCell ref="AC67:AF67"/>
    <mergeCell ref="Z66:AB66"/>
    <mergeCell ref="AG66:AJ66"/>
    <mergeCell ref="A69:AR69"/>
    <mergeCell ref="P67:Q67"/>
    <mergeCell ref="R67:S67"/>
    <mergeCell ref="T67:U67"/>
    <mergeCell ref="V67:X67"/>
    <mergeCell ref="AG71:AJ71"/>
    <mergeCell ref="AK71:AN71"/>
    <mergeCell ref="AO71:AR71"/>
    <mergeCell ref="AG67:AJ67"/>
    <mergeCell ref="AK67:AN67"/>
    <mergeCell ref="N66:O66"/>
    <mergeCell ref="P66:Q66"/>
    <mergeCell ref="N62:O62"/>
    <mergeCell ref="R63:S63"/>
    <mergeCell ref="A62:A63"/>
    <mergeCell ref="B62:B63"/>
    <mergeCell ref="E62:F62"/>
    <mergeCell ref="H62:I62"/>
    <mergeCell ref="J62:K62"/>
    <mergeCell ref="P62:Q62"/>
    <mergeCell ref="R62:S62"/>
    <mergeCell ref="T64:U64"/>
    <mergeCell ref="AO66:AR66"/>
    <mergeCell ref="H67:I67"/>
    <mergeCell ref="J67:K67"/>
    <mergeCell ref="L67:M67"/>
    <mergeCell ref="N67:O67"/>
    <mergeCell ref="A65:AR65"/>
    <mergeCell ref="E66:F66"/>
    <mergeCell ref="AK66:AN66"/>
    <mergeCell ref="J66:K66"/>
    <mergeCell ref="AO67:AR67"/>
    <mergeCell ref="AG64:AJ64"/>
    <mergeCell ref="AG62:AJ62"/>
    <mergeCell ref="AK62:AN62"/>
    <mergeCell ref="AO62:AR62"/>
    <mergeCell ref="H63:I63"/>
    <mergeCell ref="J63:K63"/>
    <mergeCell ref="L63:M63"/>
    <mergeCell ref="N63:O63"/>
    <mergeCell ref="P63:Q63"/>
    <mergeCell ref="Z62:AB62"/>
    <mergeCell ref="V64:X64"/>
    <mergeCell ref="AG63:AJ63"/>
    <mergeCell ref="V57:X57"/>
    <mergeCell ref="Z57:AB57"/>
    <mergeCell ref="AC57:AF57"/>
    <mergeCell ref="AG57:AJ57"/>
    <mergeCell ref="AK57:AN57"/>
    <mergeCell ref="AO57:AR57"/>
    <mergeCell ref="Z58:AB58"/>
    <mergeCell ref="AC58:AF58"/>
    <mergeCell ref="AG58:AJ58"/>
    <mergeCell ref="L58:M58"/>
    <mergeCell ref="N58:O58"/>
    <mergeCell ref="P58:Q58"/>
    <mergeCell ref="AO64:AR64"/>
    <mergeCell ref="AK63:AN63"/>
    <mergeCell ref="AO63:AR63"/>
    <mergeCell ref="L62:M62"/>
    <mergeCell ref="AK58:AN58"/>
    <mergeCell ref="AO58:AR58"/>
    <mergeCell ref="B59:AN59"/>
    <mergeCell ref="AO59:AR59"/>
    <mergeCell ref="A60:AR60"/>
    <mergeCell ref="A61:AR61"/>
    <mergeCell ref="R58:S58"/>
    <mergeCell ref="T58:U58"/>
    <mergeCell ref="AC62:AF62"/>
    <mergeCell ref="T63:U63"/>
    <mergeCell ref="V63:X63"/>
    <mergeCell ref="Z63:AB63"/>
    <mergeCell ref="AC63:AF63"/>
    <mergeCell ref="V58:X58"/>
    <mergeCell ref="T62:U62"/>
    <mergeCell ref="V62:X62"/>
    <mergeCell ref="R53:S53"/>
    <mergeCell ref="T53:U53"/>
    <mergeCell ref="V53:X53"/>
    <mergeCell ref="Z53:AB53"/>
    <mergeCell ref="AC53:AF53"/>
    <mergeCell ref="Z52:AB52"/>
    <mergeCell ref="AC52:AF52"/>
    <mergeCell ref="AG53:AJ53"/>
    <mergeCell ref="AK53:AN53"/>
    <mergeCell ref="AG52:AJ52"/>
    <mergeCell ref="AK52:AN52"/>
    <mergeCell ref="AO53:AR53"/>
    <mergeCell ref="H55:I55"/>
    <mergeCell ref="J55:K55"/>
    <mergeCell ref="L55:M55"/>
    <mergeCell ref="N55:O55"/>
    <mergeCell ref="P55:Q55"/>
    <mergeCell ref="R55:S55"/>
    <mergeCell ref="P53:Q53"/>
    <mergeCell ref="T55:U55"/>
    <mergeCell ref="V55:X55"/>
    <mergeCell ref="Z55:AB55"/>
    <mergeCell ref="AC55:AF55"/>
    <mergeCell ref="AG55:AJ55"/>
    <mergeCell ref="AK55:AN55"/>
    <mergeCell ref="AO55:AR55"/>
    <mergeCell ref="N51:O51"/>
    <mergeCell ref="V47:X47"/>
    <mergeCell ref="Z47:AB47"/>
    <mergeCell ref="H47:I47"/>
    <mergeCell ref="J47:K47"/>
    <mergeCell ref="L47:M47"/>
    <mergeCell ref="N47:O47"/>
    <mergeCell ref="V51:X51"/>
    <mergeCell ref="Z51:AB51"/>
    <mergeCell ref="AC51:AF51"/>
    <mergeCell ref="AG51:AJ51"/>
    <mergeCell ref="AK51:AN51"/>
    <mergeCell ref="AO48:AR48"/>
    <mergeCell ref="A49:AR49"/>
    <mergeCell ref="A50:AR50"/>
    <mergeCell ref="A51:A53"/>
    <mergeCell ref="B51:B53"/>
    <mergeCell ref="AO51:AR51"/>
    <mergeCell ref="H52:I52"/>
    <mergeCell ref="J52:K52"/>
    <mergeCell ref="L52:M52"/>
    <mergeCell ref="N52:O52"/>
    <mergeCell ref="P52:Q52"/>
    <mergeCell ref="R52:S52"/>
    <mergeCell ref="T52:U52"/>
    <mergeCell ref="V52:X52"/>
    <mergeCell ref="T51:U51"/>
    <mergeCell ref="AO52:AR52"/>
    <mergeCell ref="H53:I53"/>
    <mergeCell ref="J53:K53"/>
    <mergeCell ref="L53:M53"/>
    <mergeCell ref="N53:O53"/>
    <mergeCell ref="AO44:AR44"/>
    <mergeCell ref="A45:AR45"/>
    <mergeCell ref="E46:F46"/>
    <mergeCell ref="H46:I46"/>
    <mergeCell ref="J46:K46"/>
    <mergeCell ref="P47:Q47"/>
    <mergeCell ref="R47:S47"/>
    <mergeCell ref="T47:U47"/>
    <mergeCell ref="R46:S46"/>
    <mergeCell ref="T46:U46"/>
    <mergeCell ref="V46:X46"/>
    <mergeCell ref="AC47:AF47"/>
    <mergeCell ref="AG47:AJ47"/>
    <mergeCell ref="AK47:AN47"/>
    <mergeCell ref="AO47:AR47"/>
    <mergeCell ref="AK46:AN46"/>
    <mergeCell ref="AO46:AR46"/>
    <mergeCell ref="AG46:AJ46"/>
    <mergeCell ref="AC46:AF46"/>
    <mergeCell ref="H44:I44"/>
    <mergeCell ref="J44:K44"/>
    <mergeCell ref="L44:M44"/>
    <mergeCell ref="N44:O44"/>
    <mergeCell ref="V44:X44"/>
    <mergeCell ref="Z44:AB44"/>
    <mergeCell ref="AC44:AF44"/>
    <mergeCell ref="N46:O46"/>
    <mergeCell ref="P46:Q46"/>
    <mergeCell ref="P44:Q44"/>
    <mergeCell ref="R44:S44"/>
    <mergeCell ref="T44:U44"/>
    <mergeCell ref="Z46:AB46"/>
    <mergeCell ref="AG44:AJ44"/>
    <mergeCell ref="L42:M42"/>
    <mergeCell ref="N42:O42"/>
    <mergeCell ref="P42:Q42"/>
    <mergeCell ref="R42:S42"/>
    <mergeCell ref="T41:U41"/>
    <mergeCell ref="V42:X42"/>
    <mergeCell ref="Z42:AB42"/>
    <mergeCell ref="AC42:AF42"/>
    <mergeCell ref="AG42:AJ42"/>
    <mergeCell ref="AK44:AN44"/>
    <mergeCell ref="AK42:AN42"/>
    <mergeCell ref="AG41:AJ41"/>
    <mergeCell ref="AK41:AN41"/>
    <mergeCell ref="V41:X41"/>
    <mergeCell ref="Z41:AB41"/>
    <mergeCell ref="AC41:AF41"/>
    <mergeCell ref="AO42:AR42"/>
    <mergeCell ref="H43:I43"/>
    <mergeCell ref="J43:K43"/>
    <mergeCell ref="L43:M43"/>
    <mergeCell ref="N43:O43"/>
    <mergeCell ref="P43:Q43"/>
    <mergeCell ref="R43:S43"/>
    <mergeCell ref="T43:U43"/>
    <mergeCell ref="V43:X43"/>
    <mergeCell ref="T42:U42"/>
    <mergeCell ref="AK43:AN43"/>
    <mergeCell ref="AO43:AR43"/>
    <mergeCell ref="Z43:AB43"/>
    <mergeCell ref="AC43:AF43"/>
    <mergeCell ref="AG43:AJ43"/>
    <mergeCell ref="V40:X40"/>
    <mergeCell ref="T39:U39"/>
    <mergeCell ref="N39:O39"/>
    <mergeCell ref="P39:Q39"/>
    <mergeCell ref="R39:S39"/>
    <mergeCell ref="Z40:AB40"/>
    <mergeCell ref="AC40:AF40"/>
    <mergeCell ref="AG40:AJ40"/>
    <mergeCell ref="AK40:AN40"/>
    <mergeCell ref="AO40:AR40"/>
    <mergeCell ref="H41:I41"/>
    <mergeCell ref="J41:K41"/>
    <mergeCell ref="L41:M41"/>
    <mergeCell ref="N41:O41"/>
    <mergeCell ref="AO41:AR41"/>
    <mergeCell ref="P41:Q41"/>
    <mergeCell ref="R41:S41"/>
    <mergeCell ref="V39:X39"/>
    <mergeCell ref="Z39:AB39"/>
    <mergeCell ref="AK37:AN37"/>
    <mergeCell ref="AO37:AR37"/>
    <mergeCell ref="AG37:AJ37"/>
    <mergeCell ref="AC39:AF39"/>
    <mergeCell ref="AG39:AJ39"/>
    <mergeCell ref="AK39:AN39"/>
    <mergeCell ref="A39:A40"/>
    <mergeCell ref="B39:B40"/>
    <mergeCell ref="E39:F39"/>
    <mergeCell ref="H39:I39"/>
    <mergeCell ref="J39:K39"/>
    <mergeCell ref="L39:M39"/>
    <mergeCell ref="H40:I40"/>
    <mergeCell ref="J40:K40"/>
    <mergeCell ref="L40:M40"/>
    <mergeCell ref="E40:F40"/>
    <mergeCell ref="AO38:AR38"/>
    <mergeCell ref="AC38:AF38"/>
    <mergeCell ref="AG38:AJ38"/>
    <mergeCell ref="AK38:AN38"/>
    <mergeCell ref="AO39:AR39"/>
    <mergeCell ref="N40:O40"/>
    <mergeCell ref="P40:Q40"/>
    <mergeCell ref="R40:S40"/>
    <mergeCell ref="T40:U40"/>
    <mergeCell ref="T35:U35"/>
    <mergeCell ref="AG36:AJ36"/>
    <mergeCell ref="AK36:AN36"/>
    <mergeCell ref="AO36:AR36"/>
    <mergeCell ref="H37:I37"/>
    <mergeCell ref="J37:K37"/>
    <mergeCell ref="L37:M37"/>
    <mergeCell ref="N37:O37"/>
    <mergeCell ref="R37:S37"/>
    <mergeCell ref="T37:U37"/>
    <mergeCell ref="P37:Q37"/>
    <mergeCell ref="V37:X37"/>
    <mergeCell ref="Z37:AB37"/>
    <mergeCell ref="AC37:AF37"/>
    <mergeCell ref="Z36:AB36"/>
    <mergeCell ref="AC36:AF36"/>
    <mergeCell ref="N38:O38"/>
    <mergeCell ref="P38:Q38"/>
    <mergeCell ref="R38:S38"/>
    <mergeCell ref="V38:X38"/>
    <mergeCell ref="Z38:AB38"/>
    <mergeCell ref="B32:AN32"/>
    <mergeCell ref="AO32:AR32"/>
    <mergeCell ref="A33:AR33"/>
    <mergeCell ref="P31:Q31"/>
    <mergeCell ref="R31:S31"/>
    <mergeCell ref="T31:U31"/>
    <mergeCell ref="V31:X31"/>
    <mergeCell ref="Z31:AB31"/>
    <mergeCell ref="J35:K35"/>
    <mergeCell ref="L35:M35"/>
    <mergeCell ref="N35:O35"/>
    <mergeCell ref="P35:Q35"/>
    <mergeCell ref="R35:S35"/>
    <mergeCell ref="AG31:AJ31"/>
    <mergeCell ref="AC31:AF31"/>
    <mergeCell ref="V35:X35"/>
    <mergeCell ref="Z35:AB35"/>
    <mergeCell ref="AC35:AF35"/>
    <mergeCell ref="AG35:AJ35"/>
    <mergeCell ref="AK35:AN35"/>
    <mergeCell ref="A34:AR34"/>
    <mergeCell ref="A35:A38"/>
    <mergeCell ref="B35:B38"/>
    <mergeCell ref="E35:F35"/>
    <mergeCell ref="H35:I35"/>
    <mergeCell ref="AO35:AR35"/>
    <mergeCell ref="H36:I36"/>
    <mergeCell ref="J36:K36"/>
    <mergeCell ref="N36:O36"/>
    <mergeCell ref="P36:Q36"/>
    <mergeCell ref="T36:U36"/>
    <mergeCell ref="V36:X36"/>
    <mergeCell ref="AK28:AN28"/>
    <mergeCell ref="AO28:AR28"/>
    <mergeCell ref="AK27:AN27"/>
    <mergeCell ref="AO27:AR27"/>
    <mergeCell ref="N30:O30"/>
    <mergeCell ref="P30:Q30"/>
    <mergeCell ref="R30:S30"/>
    <mergeCell ref="T30:U30"/>
    <mergeCell ref="V30:X30"/>
    <mergeCell ref="V28:X28"/>
    <mergeCell ref="T28:U28"/>
    <mergeCell ref="Z30:AB30"/>
    <mergeCell ref="AC30:AF30"/>
    <mergeCell ref="AG30:AJ30"/>
    <mergeCell ref="AK30:AN30"/>
    <mergeCell ref="AO30:AR30"/>
    <mergeCell ref="AK31:AN31"/>
    <mergeCell ref="AO31:AR31"/>
    <mergeCell ref="A29:AR29"/>
    <mergeCell ref="E30:F30"/>
    <mergeCell ref="J30:K30"/>
    <mergeCell ref="P25:Q25"/>
    <mergeCell ref="E27:F27"/>
    <mergeCell ref="H27:I27"/>
    <mergeCell ref="J27:K27"/>
    <mergeCell ref="L27:M27"/>
    <mergeCell ref="N27:O27"/>
    <mergeCell ref="P27:Q27"/>
    <mergeCell ref="R27:S27"/>
    <mergeCell ref="T27:U27"/>
    <mergeCell ref="V27:X27"/>
    <mergeCell ref="Z27:AB27"/>
    <mergeCell ref="AC27:AF27"/>
    <mergeCell ref="AG27:AJ27"/>
    <mergeCell ref="AC26:AF26"/>
    <mergeCell ref="AG26:AJ26"/>
    <mergeCell ref="AG25:AJ25"/>
    <mergeCell ref="Z28:AB28"/>
    <mergeCell ref="AC28:AF28"/>
    <mergeCell ref="AG28:AJ28"/>
    <mergeCell ref="E28:F28"/>
    <mergeCell ref="AC24:AF24"/>
    <mergeCell ref="AG24:AJ24"/>
    <mergeCell ref="A21:AR21"/>
    <mergeCell ref="A22:AR22"/>
    <mergeCell ref="A23:AR23"/>
    <mergeCell ref="A24:A26"/>
    <mergeCell ref="B24:B26"/>
    <mergeCell ref="E24:F24"/>
    <mergeCell ref="H24:I24"/>
    <mergeCell ref="Z25:AB25"/>
    <mergeCell ref="AC25:AF25"/>
    <mergeCell ref="P24:Q24"/>
    <mergeCell ref="R24:S24"/>
    <mergeCell ref="T24:U24"/>
    <mergeCell ref="V24:X24"/>
    <mergeCell ref="Z24:AB24"/>
    <mergeCell ref="T25:U25"/>
    <mergeCell ref="H26:I26"/>
    <mergeCell ref="J26:K26"/>
    <mergeCell ref="V25:X25"/>
    <mergeCell ref="AK24:AN24"/>
    <mergeCell ref="AO24:AR24"/>
    <mergeCell ref="H25:I25"/>
    <mergeCell ref="J25:K25"/>
    <mergeCell ref="L25:M25"/>
    <mergeCell ref="N25:O25"/>
    <mergeCell ref="AK26:AN26"/>
    <mergeCell ref="AO26:AR26"/>
    <mergeCell ref="AK25:AN25"/>
    <mergeCell ref="AO25:AR25"/>
    <mergeCell ref="L26:M26"/>
    <mergeCell ref="T26:U26"/>
    <mergeCell ref="A6:AR6"/>
    <mergeCell ref="A7:AR7"/>
    <mergeCell ref="A8:AR8"/>
    <mergeCell ref="A9:AR9"/>
    <mergeCell ref="A16:A19"/>
    <mergeCell ref="B16:B19"/>
    <mergeCell ref="AK16:AN19"/>
    <mergeCell ref="V19:X19"/>
    <mergeCell ref="E17:K17"/>
    <mergeCell ref="E18:G18"/>
    <mergeCell ref="AO16:AR19"/>
    <mergeCell ref="V20:X20"/>
    <mergeCell ref="Z20:AB20"/>
    <mergeCell ref="AC20:AF20"/>
    <mergeCell ref="AG20:AJ20"/>
    <mergeCell ref="AK20:AN20"/>
    <mergeCell ref="AO20:AR20"/>
    <mergeCell ref="AG16:AJ19"/>
    <mergeCell ref="V18:AF18"/>
    <mergeCell ref="N16:AF17"/>
    <mergeCell ref="P19:Q19"/>
    <mergeCell ref="R19:S19"/>
    <mergeCell ref="T19:U19"/>
    <mergeCell ref="H18:K18"/>
    <mergeCell ref="H19:I19"/>
    <mergeCell ref="N19:O19"/>
    <mergeCell ref="T20:U20"/>
    <mergeCell ref="N18:U18"/>
    <mergeCell ref="C17:C19"/>
    <mergeCell ref="D17:D19"/>
    <mergeCell ref="Z19:AB19"/>
    <mergeCell ref="AC19:AF19"/>
    <mergeCell ref="P20:Q20"/>
    <mergeCell ref="R20:S20"/>
    <mergeCell ref="H54:I54"/>
    <mergeCell ref="J54:K54"/>
    <mergeCell ref="E58:F58"/>
    <mergeCell ref="H58:I58"/>
    <mergeCell ref="J58:K58"/>
    <mergeCell ref="H66:I66"/>
    <mergeCell ref="L54:M54"/>
    <mergeCell ref="B141:B142"/>
    <mergeCell ref="H142:I142"/>
    <mergeCell ref="J142:K142"/>
    <mergeCell ref="L142:M142"/>
    <mergeCell ref="E142:F142"/>
    <mergeCell ref="E57:F57"/>
    <mergeCell ref="H57:I57"/>
    <mergeCell ref="J57:K57"/>
    <mergeCell ref="N24:O24"/>
    <mergeCell ref="H20:I20"/>
    <mergeCell ref="J20:K20"/>
    <mergeCell ref="L20:M20"/>
    <mergeCell ref="N20:O20"/>
    <mergeCell ref="N26:O26"/>
    <mergeCell ref="P26:Q26"/>
    <mergeCell ref="R26:S26"/>
    <mergeCell ref="N28:O28"/>
    <mergeCell ref="P28:Q28"/>
    <mergeCell ref="R28:S28"/>
    <mergeCell ref="N31:O31"/>
    <mergeCell ref="H30:I30"/>
    <mergeCell ref="R36:S36"/>
    <mergeCell ref="R25:S25"/>
    <mergeCell ref="C16:K16"/>
    <mergeCell ref="L16:M19"/>
    <mergeCell ref="J24:K24"/>
    <mergeCell ref="L24:M24"/>
    <mergeCell ref="H28:I28"/>
    <mergeCell ref="J28:K28"/>
    <mergeCell ref="L28:M28"/>
    <mergeCell ref="H31:I31"/>
    <mergeCell ref="J31:K31"/>
    <mergeCell ref="L31:M31"/>
    <mergeCell ref="L36:M36"/>
    <mergeCell ref="H38:I38"/>
    <mergeCell ref="J38:K38"/>
    <mergeCell ref="L38:M38"/>
    <mergeCell ref="H42:I42"/>
    <mergeCell ref="J42:K42"/>
    <mergeCell ref="H143:I143"/>
    <mergeCell ref="J143:K143"/>
    <mergeCell ref="L143:M143"/>
    <mergeCell ref="E143:F143"/>
    <mergeCell ref="E19:F19"/>
    <mergeCell ref="J19:K19"/>
    <mergeCell ref="L46:M46"/>
    <mergeCell ref="H51:I51"/>
    <mergeCell ref="J51:K51"/>
    <mergeCell ref="L51:M51"/>
    <mergeCell ref="A56:AR56"/>
    <mergeCell ref="L57:M57"/>
    <mergeCell ref="N57:O57"/>
    <mergeCell ref="P57:Q57"/>
    <mergeCell ref="R57:S57"/>
    <mergeCell ref="T57:U57"/>
    <mergeCell ref="C169:D169"/>
    <mergeCell ref="E169:F169"/>
    <mergeCell ref="H169:I169"/>
    <mergeCell ref="J169:K169"/>
    <mergeCell ref="L169:M169"/>
    <mergeCell ref="B150:AN150"/>
    <mergeCell ref="H89:I89"/>
    <mergeCell ref="J89:K89"/>
    <mergeCell ref="L89:M89"/>
    <mergeCell ref="H93:I93"/>
    <mergeCell ref="J93:K93"/>
    <mergeCell ref="E93:F93"/>
    <mergeCell ref="E89:F89"/>
    <mergeCell ref="AK94:AN94"/>
    <mergeCell ref="J97:K97"/>
    <mergeCell ref="L97:M97"/>
    <mergeCell ref="N97:O97"/>
    <mergeCell ref="P97:Q97"/>
    <mergeCell ref="B98:AN98"/>
    <mergeCell ref="H104:I104"/>
    <mergeCell ref="J104:K104"/>
    <mergeCell ref="H94:I94"/>
    <mergeCell ref="J94:K94"/>
    <mergeCell ref="L94:M94"/>
    <mergeCell ref="N94:O94"/>
    <mergeCell ref="P94:Q94"/>
    <mergeCell ref="R94:S94"/>
    <mergeCell ref="Z94:AB94"/>
    <mergeCell ref="AC94:AF94"/>
    <mergeCell ref="AG94:AJ94"/>
    <mergeCell ref="Z96:AB96"/>
    <mergeCell ref="AC96:AF96"/>
  </mergeCells>
  <printOptions horizontalCentered="1"/>
  <pageMargins left="0" right="0" top="0.15748031496062992" bottom="0.15748031496062992" header="0.11811023622047245" footer="0.11811023622047245"/>
  <pageSetup paperSize="9" scale="49" fitToHeight="5" orientation="landscape" r:id="rId1"/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</vt:lpstr>
      <vt:lpstr>прил.3</vt:lpstr>
      <vt:lpstr>прил.2!Область_печати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2024-05-31T04:53:13Z</cp:lastPrinted>
  <dcterms:created xsi:type="dcterms:W3CDTF">2021-04-27T05:14:32Z</dcterms:created>
  <dcterms:modified xsi:type="dcterms:W3CDTF">2024-05-31T05:23:30Z</dcterms:modified>
</cp:coreProperties>
</file>