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120" yWindow="-120" windowWidth="15480" windowHeight="7470" tabRatio="663" activeTab="1"/>
  </bookViews>
  <sheets>
    <sheet name="прил.2" sheetId="2" r:id="rId1"/>
    <sheet name="прил.3" sheetId="4" r:id="rId2"/>
  </sheets>
  <definedNames>
    <definedName name="_xlnm._FilterDatabase" localSheetId="0" hidden="1">прил.2!$A$17:$AD$235</definedName>
    <definedName name="_xlnm.Print_Area" localSheetId="0">прил.2!$A$1:$AH$236</definedName>
  </definedNames>
  <calcPr calcId="125725"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167" i="4"/>
  <c r="H167"/>
  <c r="J166"/>
  <c r="H166"/>
  <c r="J158"/>
  <c r="H158"/>
  <c r="J150"/>
  <c r="H150"/>
  <c r="J139"/>
  <c r="H139"/>
  <c r="J137"/>
  <c r="H137"/>
  <c r="J129"/>
  <c r="H129"/>
  <c r="J126"/>
  <c r="H126"/>
  <c r="J125"/>
  <c r="H125"/>
  <c r="J124"/>
  <c r="H124"/>
  <c r="J114"/>
  <c r="H114"/>
  <c r="J106"/>
  <c r="H106"/>
  <c r="J98"/>
  <c r="H98"/>
  <c r="J97"/>
  <c r="H97"/>
  <c r="J89"/>
  <c r="H89"/>
  <c r="J84"/>
  <c r="H84"/>
  <c r="AH98" i="2"/>
  <c r="AG98"/>
  <c r="J73" i="4"/>
  <c r="H73"/>
  <c r="J65"/>
  <c r="H65"/>
  <c r="J64"/>
  <c r="H64"/>
  <c r="J56"/>
  <c r="H56"/>
  <c r="J55"/>
  <c r="H55"/>
  <c r="J54"/>
  <c r="H54"/>
  <c r="J53"/>
  <c r="H53"/>
  <c r="J45"/>
  <c r="H45"/>
  <c r="J44"/>
  <c r="H44"/>
  <c r="J43"/>
  <c r="H43"/>
  <c r="J42"/>
  <c r="H42"/>
  <c r="J41"/>
  <c r="H41"/>
  <c r="J40"/>
  <c r="H40"/>
  <c r="J39"/>
  <c r="H39"/>
  <c r="J38"/>
  <c r="J37"/>
  <c r="H37"/>
  <c r="H38"/>
  <c r="H36"/>
  <c r="J35"/>
  <c r="H35"/>
  <c r="J27"/>
  <c r="H27"/>
  <c r="J26"/>
  <c r="H26"/>
  <c r="J25"/>
  <c r="H25"/>
  <c r="J24"/>
  <c r="H24"/>
  <c r="O110" i="2" l="1"/>
  <c r="L167" i="4" l="1"/>
  <c r="V158"/>
  <c r="K215" i="2"/>
  <c r="L215"/>
  <c r="M215"/>
  <c r="N215"/>
  <c r="O215"/>
  <c r="P215"/>
  <c r="Q215"/>
  <c r="R215"/>
  <c r="S215"/>
  <c r="T215"/>
  <c r="Z158" i="4" s="1"/>
  <c r="L150"/>
  <c r="L139"/>
  <c r="T161" i="2"/>
  <c r="Z129" i="4" s="1"/>
  <c r="L114"/>
  <c r="L106"/>
  <c r="L89"/>
  <c r="AC90"/>
  <c r="Y90"/>
  <c r="T89"/>
  <c r="T90" s="1"/>
  <c r="P89"/>
  <c r="P90" s="1"/>
  <c r="G89"/>
  <c r="E89"/>
  <c r="L56"/>
  <c r="L84"/>
  <c r="L81"/>
  <c r="AC85"/>
  <c r="Y85"/>
  <c r="T84"/>
  <c r="T85" s="1"/>
  <c r="P84"/>
  <c r="P85" s="1"/>
  <c r="G84"/>
  <c r="E84"/>
  <c r="T39" i="2"/>
  <c r="T38"/>
  <c r="T37" s="1"/>
  <c r="S39"/>
  <c r="S37" s="1"/>
  <c r="S38"/>
  <c r="AG158" i="4" l="1"/>
  <c r="T59" i="2"/>
  <c r="T56"/>
  <c r="Z44" i="4" s="1"/>
  <c r="R44" s="1"/>
  <c r="T53" i="2"/>
  <c r="Z43" i="4" s="1"/>
  <c r="T50" i="2"/>
  <c r="T47"/>
  <c r="Z41" i="4" s="1"/>
  <c r="T44" i="2"/>
  <c r="Z39" i="4" s="1"/>
  <c r="T40" i="2"/>
  <c r="Z35" i="4" s="1"/>
  <c r="Z42"/>
  <c r="Z45"/>
  <c r="T45"/>
  <c r="P45"/>
  <c r="G45"/>
  <c r="E45"/>
  <c r="T44"/>
  <c r="P44"/>
  <c r="G44"/>
  <c r="E44"/>
  <c r="S28" i="2"/>
  <c r="V24" i="4" s="1"/>
  <c r="L188"/>
  <c r="L199"/>
  <c r="L201"/>
  <c r="G201"/>
  <c r="E201"/>
  <c r="L189"/>
  <c r="G189"/>
  <c r="E189"/>
  <c r="L203"/>
  <c r="G203"/>
  <c r="E203"/>
  <c r="L202"/>
  <c r="G202"/>
  <c r="E202"/>
  <c r="L191"/>
  <c r="G191"/>
  <c r="E191"/>
  <c r="L190"/>
  <c r="G190"/>
  <c r="E190"/>
  <c r="L44" l="1"/>
  <c r="L45"/>
  <c r="Z46"/>
  <c r="R45"/>
  <c r="L175" i="2" l="1"/>
  <c r="M175"/>
  <c r="N175"/>
  <c r="O175"/>
  <c r="P175"/>
  <c r="Q175"/>
  <c r="R175"/>
  <c r="S175"/>
  <c r="T175"/>
  <c r="L174"/>
  <c r="M174"/>
  <c r="N174"/>
  <c r="O174"/>
  <c r="P174"/>
  <c r="Q174"/>
  <c r="R174"/>
  <c r="S174"/>
  <c r="T174"/>
  <c r="K175"/>
  <c r="K174"/>
  <c r="T179"/>
  <c r="Z137" i="4" s="1"/>
  <c r="T71" i="2"/>
  <c r="Z56" i="4" s="1"/>
  <c r="I174" i="2" l="1"/>
  <c r="L211"/>
  <c r="L209" s="1"/>
  <c r="M211"/>
  <c r="N211"/>
  <c r="O211"/>
  <c r="P211"/>
  <c r="Q211"/>
  <c r="R211"/>
  <c r="S211"/>
  <c r="T211"/>
  <c r="T209" s="1"/>
  <c r="L210"/>
  <c r="M210"/>
  <c r="N210"/>
  <c r="O210"/>
  <c r="P210"/>
  <c r="Q210"/>
  <c r="R210"/>
  <c r="S210"/>
  <c r="T210"/>
  <c r="K211"/>
  <c r="K210"/>
  <c r="K209" s="1"/>
  <c r="J217"/>
  <c r="I217"/>
  <c r="J216"/>
  <c r="I216"/>
  <c r="I215" s="1"/>
  <c r="N209"/>
  <c r="J214"/>
  <c r="J213"/>
  <c r="I214"/>
  <c r="I213"/>
  <c r="O209"/>
  <c r="J208"/>
  <c r="J207"/>
  <c r="I208"/>
  <c r="I207"/>
  <c r="J163"/>
  <c r="J161" s="1"/>
  <c r="J162"/>
  <c r="J160"/>
  <c r="J159"/>
  <c r="I159"/>
  <c r="J154"/>
  <c r="J153"/>
  <c r="I154"/>
  <c r="I153"/>
  <c r="I157"/>
  <c r="I156"/>
  <c r="I163"/>
  <c r="I162"/>
  <c r="I160"/>
  <c r="J157"/>
  <c r="J156"/>
  <c r="T152"/>
  <c r="Z124" i="4" s="1"/>
  <c r="T155" i="2"/>
  <c r="Z125" i="4" s="1"/>
  <c r="T158" i="2"/>
  <c r="Z126" i="4" s="1"/>
  <c r="K155" i="2"/>
  <c r="L155"/>
  <c r="M155"/>
  <c r="N155"/>
  <c r="O155"/>
  <c r="P155"/>
  <c r="Q155"/>
  <c r="R155"/>
  <c r="S155"/>
  <c r="V125" i="4" s="1"/>
  <c r="J139" i="2"/>
  <c r="J136" s="1"/>
  <c r="J138"/>
  <c r="J135" s="1"/>
  <c r="I139"/>
  <c r="I136" s="1"/>
  <c r="I138"/>
  <c r="I135" s="1"/>
  <c r="I130"/>
  <c r="I129"/>
  <c r="I126" s="1"/>
  <c r="L97"/>
  <c r="K97"/>
  <c r="L96"/>
  <c r="K96"/>
  <c r="K93" s="1"/>
  <c r="K92" s="1"/>
  <c r="K94"/>
  <c r="O94"/>
  <c r="S94"/>
  <c r="N93"/>
  <c r="R93"/>
  <c r="K38"/>
  <c r="S26"/>
  <c r="S23" s="1"/>
  <c r="K39"/>
  <c r="L39"/>
  <c r="M39"/>
  <c r="N39"/>
  <c r="O39"/>
  <c r="P39"/>
  <c r="P36" s="1"/>
  <c r="Q39"/>
  <c r="Q36" s="1"/>
  <c r="R39"/>
  <c r="S36"/>
  <c r="T36"/>
  <c r="L38"/>
  <c r="L35" s="1"/>
  <c r="M38"/>
  <c r="N38"/>
  <c r="O38"/>
  <c r="O35" s="1"/>
  <c r="P38"/>
  <c r="Q38"/>
  <c r="Q35" s="1"/>
  <c r="R38"/>
  <c r="R35" s="1"/>
  <c r="S35"/>
  <c r="T35"/>
  <c r="K36"/>
  <c r="M36"/>
  <c r="N36"/>
  <c r="O36"/>
  <c r="R36"/>
  <c r="K35"/>
  <c r="M35"/>
  <c r="N35"/>
  <c r="P35"/>
  <c r="J130"/>
  <c r="J129"/>
  <c r="J126" s="1"/>
  <c r="I127"/>
  <c r="J121"/>
  <c r="J120"/>
  <c r="I121"/>
  <c r="I120"/>
  <c r="K115"/>
  <c r="K114"/>
  <c r="J118"/>
  <c r="J117"/>
  <c r="I118"/>
  <c r="I117"/>
  <c r="K113"/>
  <c r="L106"/>
  <c r="L94" s="1"/>
  <c r="M106"/>
  <c r="N106"/>
  <c r="O106"/>
  <c r="P106"/>
  <c r="Q106"/>
  <c r="R106"/>
  <c r="S106"/>
  <c r="T106"/>
  <c r="L105"/>
  <c r="L93" s="1"/>
  <c r="L92" s="1"/>
  <c r="M105"/>
  <c r="N105"/>
  <c r="O105"/>
  <c r="O104" s="1"/>
  <c r="P105"/>
  <c r="Q105"/>
  <c r="R105"/>
  <c r="S105"/>
  <c r="T105"/>
  <c r="K106"/>
  <c r="K105"/>
  <c r="I109"/>
  <c r="I108"/>
  <c r="T107"/>
  <c r="Z89" i="4" s="1"/>
  <c r="S107" i="2"/>
  <c r="V89" i="4" s="1"/>
  <c r="R107" i="2"/>
  <c r="Q107"/>
  <c r="P107"/>
  <c r="O107"/>
  <c r="N107"/>
  <c r="M107"/>
  <c r="L107"/>
  <c r="K107"/>
  <c r="J107"/>
  <c r="M97"/>
  <c r="I97" s="1"/>
  <c r="N97"/>
  <c r="N94" s="1"/>
  <c r="O97"/>
  <c r="P97"/>
  <c r="P94" s="1"/>
  <c r="Q97"/>
  <c r="Q94" s="1"/>
  <c r="R97"/>
  <c r="R94" s="1"/>
  <c r="S97"/>
  <c r="T97"/>
  <c r="T94" s="1"/>
  <c r="M96"/>
  <c r="M93" s="1"/>
  <c r="N96"/>
  <c r="O96"/>
  <c r="O93" s="1"/>
  <c r="O92" s="1"/>
  <c r="P96"/>
  <c r="P93" s="1"/>
  <c r="P92" s="1"/>
  <c r="Q96"/>
  <c r="Q93" s="1"/>
  <c r="Q92" s="1"/>
  <c r="R96"/>
  <c r="S96"/>
  <c r="S93" s="1"/>
  <c r="S92" s="1"/>
  <c r="T96"/>
  <c r="I102"/>
  <c r="I101" s="1"/>
  <c r="J103"/>
  <c r="I103"/>
  <c r="J102"/>
  <c r="T101"/>
  <c r="Z84" i="4" s="1"/>
  <c r="S101" i="2"/>
  <c r="V84" i="4" s="1"/>
  <c r="R101" i="2"/>
  <c r="Q101"/>
  <c r="P101"/>
  <c r="O101"/>
  <c r="N101"/>
  <c r="M101"/>
  <c r="L101"/>
  <c r="K101"/>
  <c r="J100"/>
  <c r="J99"/>
  <c r="I100"/>
  <c r="I99"/>
  <c r="J91"/>
  <c r="J90"/>
  <c r="I91"/>
  <c r="I90"/>
  <c r="J82"/>
  <c r="J81"/>
  <c r="I82"/>
  <c r="I81"/>
  <c r="J70"/>
  <c r="J69"/>
  <c r="I69"/>
  <c r="I70"/>
  <c r="I29"/>
  <c r="I33"/>
  <c r="I32"/>
  <c r="J30"/>
  <c r="J29"/>
  <c r="I30"/>
  <c r="J41"/>
  <c r="I41"/>
  <c r="I42"/>
  <c r="J42"/>
  <c r="I48"/>
  <c r="I49"/>
  <c r="I51"/>
  <c r="I52"/>
  <c r="I55"/>
  <c r="I54"/>
  <c r="J61"/>
  <c r="J60"/>
  <c r="I61"/>
  <c r="I60"/>
  <c r="K56"/>
  <c r="L56"/>
  <c r="M56"/>
  <c r="N56"/>
  <c r="O56"/>
  <c r="P56"/>
  <c r="Q56"/>
  <c r="R56"/>
  <c r="S56"/>
  <c r="V44" i="4" s="1"/>
  <c r="N44" s="1"/>
  <c r="AG44" s="1"/>
  <c r="AK44" s="1"/>
  <c r="J57" i="2"/>
  <c r="I57"/>
  <c r="J58"/>
  <c r="I58"/>
  <c r="I56" s="1"/>
  <c r="S59"/>
  <c r="V45" i="4" s="1"/>
  <c r="N45" s="1"/>
  <c r="AG45" s="1"/>
  <c r="R59" i="2"/>
  <c r="Q59"/>
  <c r="P59"/>
  <c r="O59"/>
  <c r="N59"/>
  <c r="M59"/>
  <c r="L59"/>
  <c r="K59"/>
  <c r="S50"/>
  <c r="V42" i="4" s="1"/>
  <c r="S40" i="2"/>
  <c r="V35" i="4" s="1"/>
  <c r="AG35" s="1"/>
  <c r="S31" i="2"/>
  <c r="V27" i="4" s="1"/>
  <c r="T31" i="2"/>
  <c r="Z27" i="4" s="1"/>
  <c r="AG27" l="1"/>
  <c r="R92" i="2"/>
  <c r="M92"/>
  <c r="N92"/>
  <c r="Z85" i="4"/>
  <c r="R84"/>
  <c r="R85" s="1"/>
  <c r="AG84"/>
  <c r="AK84" s="1"/>
  <c r="T93" i="2"/>
  <c r="T92" s="1"/>
  <c r="J155"/>
  <c r="S209"/>
  <c r="I38"/>
  <c r="I35" s="1"/>
  <c r="N89" i="4"/>
  <c r="N90" s="1"/>
  <c r="V90"/>
  <c r="S104" i="2"/>
  <c r="M94"/>
  <c r="I96"/>
  <c r="AG125" i="4"/>
  <c r="I155" i="2"/>
  <c r="J215"/>
  <c r="I89"/>
  <c r="V85" i="4"/>
  <c r="N84"/>
  <c r="N85" s="1"/>
  <c r="R89"/>
  <c r="R90" s="1"/>
  <c r="AG89"/>
  <c r="AK89" s="1"/>
  <c r="AO94" s="1"/>
  <c r="Z90"/>
  <c r="Q104" i="2"/>
  <c r="P209"/>
  <c r="T104"/>
  <c r="J101"/>
  <c r="J89"/>
  <c r="J56"/>
  <c r="J59"/>
  <c r="J39"/>
  <c r="J36" s="1"/>
  <c r="R209"/>
  <c r="I211"/>
  <c r="Q209"/>
  <c r="I210"/>
  <c r="M209"/>
  <c r="I161"/>
  <c r="L36"/>
  <c r="J38"/>
  <c r="J35" s="1"/>
  <c r="I125"/>
  <c r="I39"/>
  <c r="I36" s="1"/>
  <c r="I106"/>
  <c r="I94" s="1"/>
  <c r="R104"/>
  <c r="I105"/>
  <c r="I104" s="1"/>
  <c r="I107"/>
  <c r="N104"/>
  <c r="J106"/>
  <c r="J105"/>
  <c r="M104"/>
  <c r="P104"/>
  <c r="K104"/>
  <c r="L104"/>
  <c r="J104" s="1"/>
  <c r="I26"/>
  <c r="I23" s="1"/>
  <c r="I59"/>
  <c r="I93" l="1"/>
  <c r="I92" s="1"/>
  <c r="I209"/>
  <c r="I34"/>
  <c r="I37"/>
  <c r="J37"/>
  <c r="T227" l="1"/>
  <c r="S227"/>
  <c r="T224"/>
  <c r="Z166" i="4" s="1"/>
  <c r="S224" i="2"/>
  <c r="V166" i="4" s="1"/>
  <c r="T223" i="2"/>
  <c r="T220" s="1"/>
  <c r="S223"/>
  <c r="T222"/>
  <c r="T219" s="1"/>
  <c r="S222"/>
  <c r="S219" s="1"/>
  <c r="S220"/>
  <c r="T206"/>
  <c r="Z150" i="4" s="1"/>
  <c r="S206" i="2"/>
  <c r="V150" i="4" s="1"/>
  <c r="T203" i="2"/>
  <c r="S203"/>
  <c r="T200"/>
  <c r="S200"/>
  <c r="T197"/>
  <c r="S197"/>
  <c r="T196"/>
  <c r="T193" s="1"/>
  <c r="S196"/>
  <c r="S193" s="1"/>
  <c r="T195"/>
  <c r="T192" s="1"/>
  <c r="S195"/>
  <c r="T188"/>
  <c r="Z139" i="4" s="1"/>
  <c r="AG139" s="1"/>
  <c r="AK139" s="1"/>
  <c r="S188" i="2"/>
  <c r="V139" i="4" s="1"/>
  <c r="T185" i="2"/>
  <c r="S185"/>
  <c r="T182"/>
  <c r="S182"/>
  <c r="S179"/>
  <c r="V137" i="4" s="1"/>
  <c r="AG137" s="1"/>
  <c r="T176" i="2"/>
  <c r="S176"/>
  <c r="T172"/>
  <c r="S171"/>
  <c r="S161"/>
  <c r="V129" i="4" s="1"/>
  <c r="AG129" s="1"/>
  <c r="S158" i="2"/>
  <c r="V126" i="4" s="1"/>
  <c r="AG126" s="1"/>
  <c r="S152" i="2"/>
  <c r="V124" i="4" s="1"/>
  <c r="AG124" s="1"/>
  <c r="T151" i="2"/>
  <c r="S151"/>
  <c r="T150"/>
  <c r="T147" s="1"/>
  <c r="S150"/>
  <c r="S147" s="1"/>
  <c r="T137"/>
  <c r="Z114" i="4" s="1"/>
  <c r="S137" i="2"/>
  <c r="V114" i="4" s="1"/>
  <c r="T136" i="2"/>
  <c r="T133" s="1"/>
  <c r="S136"/>
  <c r="S133" s="1"/>
  <c r="T135"/>
  <c r="S135"/>
  <c r="S134" s="1"/>
  <c r="T128"/>
  <c r="Z106" i="4" s="1"/>
  <c r="AG106" s="1"/>
  <c r="AK106" s="1"/>
  <c r="AO111" s="1"/>
  <c r="S128" i="2"/>
  <c r="V106" i="4" s="1"/>
  <c r="T127" i="2"/>
  <c r="T124" s="1"/>
  <c r="S127"/>
  <c r="S124" s="1"/>
  <c r="T126"/>
  <c r="T123" s="1"/>
  <c r="S126"/>
  <c r="S123" s="1"/>
  <c r="T119"/>
  <c r="Z98" i="4" s="1"/>
  <c r="S119" i="2"/>
  <c r="V98" i="4" s="1"/>
  <c r="T116" i="2"/>
  <c r="Z97" i="4" s="1"/>
  <c r="AG97" s="1"/>
  <c r="S116" i="2"/>
  <c r="V97" i="4" s="1"/>
  <c r="T115" i="2"/>
  <c r="T112" s="1"/>
  <c r="S115"/>
  <c r="S112" s="1"/>
  <c r="T114"/>
  <c r="S114"/>
  <c r="T98"/>
  <c r="Z81" i="4" s="1"/>
  <c r="S98" i="2"/>
  <c r="V81" i="4" s="1"/>
  <c r="T95" i="2"/>
  <c r="T89"/>
  <c r="Z73" i="4" s="1"/>
  <c r="S89" i="2"/>
  <c r="V73" i="4" s="1"/>
  <c r="T88" i="2"/>
  <c r="T85" s="1"/>
  <c r="S88"/>
  <c r="S85" s="1"/>
  <c r="T87"/>
  <c r="S87"/>
  <c r="T80"/>
  <c r="Z64" i="4" s="1"/>
  <c r="S80" i="2"/>
  <c r="V64" i="4" s="1"/>
  <c r="T79" i="2"/>
  <c r="T76" s="1"/>
  <c r="S79"/>
  <c r="S76" s="1"/>
  <c r="T78"/>
  <c r="T75" s="1"/>
  <c r="S78"/>
  <c r="S75" s="1"/>
  <c r="S71"/>
  <c r="V56" i="4" s="1"/>
  <c r="AG56" s="1"/>
  <c r="AK56" s="1"/>
  <c r="T68" i="2"/>
  <c r="Z53" i="4" s="1"/>
  <c r="S68" i="2"/>
  <c r="V53" i="4" s="1"/>
  <c r="T67" i="2"/>
  <c r="T64" s="1"/>
  <c r="S67"/>
  <c r="S64" s="1"/>
  <c r="T66"/>
  <c r="T63" s="1"/>
  <c r="S66"/>
  <c r="S63" s="1"/>
  <c r="S53"/>
  <c r="S47"/>
  <c r="V41" i="4" s="1"/>
  <c r="S44" i="2"/>
  <c r="V39" i="4" s="1"/>
  <c r="T28" i="2"/>
  <c r="Z24" i="4" s="1"/>
  <c r="T27" i="2"/>
  <c r="T24" s="1"/>
  <c r="S27"/>
  <c r="S24" s="1"/>
  <c r="T26"/>
  <c r="AG64" i="4" l="1"/>
  <c r="AG81"/>
  <c r="AO86" s="1"/>
  <c r="AG166"/>
  <c r="AG73"/>
  <c r="S25" i="2"/>
  <c r="AG114" i="4"/>
  <c r="AO119" s="1"/>
  <c r="AG150"/>
  <c r="AK150" s="1"/>
  <c r="AO155" s="1"/>
  <c r="AG53"/>
  <c r="Z57"/>
  <c r="AG98"/>
  <c r="AG39"/>
  <c r="V46"/>
  <c r="V57"/>
  <c r="T134" i="2"/>
  <c r="T25"/>
  <c r="T23"/>
  <c r="T194"/>
  <c r="T148"/>
  <c r="T166" s="1"/>
  <c r="T164" s="1"/>
  <c r="T122"/>
  <c r="T111"/>
  <c r="T110" s="1"/>
  <c r="T113"/>
  <c r="S111"/>
  <c r="S113"/>
  <c r="S149"/>
  <c r="S132"/>
  <c r="S131" s="1"/>
  <c r="S122"/>
  <c r="S192"/>
  <c r="S191" s="1"/>
  <c r="T86"/>
  <c r="T125"/>
  <c r="T173"/>
  <c r="T132"/>
  <c r="T131" s="1"/>
  <c r="S65"/>
  <c r="S173"/>
  <c r="T149"/>
  <c r="S95"/>
  <c r="S86"/>
  <c r="T74"/>
  <c r="S77"/>
  <c r="S34"/>
  <c r="T34"/>
  <c r="T22"/>
  <c r="T142"/>
  <c r="S22"/>
  <c r="S218"/>
  <c r="S110"/>
  <c r="S62"/>
  <c r="T191"/>
  <c r="T62"/>
  <c r="T218"/>
  <c r="S74"/>
  <c r="T232"/>
  <c r="T171"/>
  <c r="T170" s="1"/>
  <c r="T77"/>
  <c r="S84"/>
  <c r="S83" s="1"/>
  <c r="S125"/>
  <c r="S148"/>
  <c r="S166" s="1"/>
  <c r="S172"/>
  <c r="S170" s="1"/>
  <c r="S194"/>
  <c r="S221"/>
  <c r="T65"/>
  <c r="T84"/>
  <c r="T83" s="1"/>
  <c r="T221"/>
  <c r="E186" i="4"/>
  <c r="E185"/>
  <c r="G185"/>
  <c r="T231" i="2" l="1"/>
  <c r="T146"/>
  <c r="S231"/>
  <c r="S232"/>
  <c r="S164"/>
  <c r="T141"/>
  <c r="T234" s="1"/>
  <c r="T235"/>
  <c r="S141"/>
  <c r="S142"/>
  <c r="S146"/>
  <c r="T230"/>
  <c r="G139" i="4"/>
  <c r="E139"/>
  <c r="G138"/>
  <c r="E138"/>
  <c r="S234" i="2" l="1"/>
  <c r="S230"/>
  <c r="S235"/>
  <c r="S233" s="1"/>
  <c r="T140"/>
  <c r="T233"/>
  <c r="S140"/>
  <c r="Z140" i="4"/>
  <c r="V140"/>
  <c r="Z99"/>
  <c r="V99"/>
  <c r="J188" i="2" l="1"/>
  <c r="K188"/>
  <c r="L188"/>
  <c r="M188"/>
  <c r="N188"/>
  <c r="O188"/>
  <c r="P188"/>
  <c r="Q188"/>
  <c r="R188"/>
  <c r="I188"/>
  <c r="J185"/>
  <c r="K185"/>
  <c r="L185"/>
  <c r="M185"/>
  <c r="N185"/>
  <c r="O185"/>
  <c r="P185"/>
  <c r="Q185"/>
  <c r="R185"/>
  <c r="I185"/>
  <c r="Q227" l="1"/>
  <c r="R227"/>
  <c r="Q222"/>
  <c r="Q219" s="1"/>
  <c r="R222"/>
  <c r="R219" s="1"/>
  <c r="Q223"/>
  <c r="Q220" s="1"/>
  <c r="R223"/>
  <c r="R220" s="1"/>
  <c r="Q224"/>
  <c r="R224"/>
  <c r="Q206"/>
  <c r="R206"/>
  <c r="Q203"/>
  <c r="R203"/>
  <c r="Q200"/>
  <c r="R200"/>
  <c r="Q195"/>
  <c r="R195"/>
  <c r="Q196"/>
  <c r="Q193" s="1"/>
  <c r="R196"/>
  <c r="R193" s="1"/>
  <c r="Q197"/>
  <c r="R197"/>
  <c r="Q182"/>
  <c r="R182"/>
  <c r="Q179"/>
  <c r="R179"/>
  <c r="Q171"/>
  <c r="R171"/>
  <c r="Q172"/>
  <c r="R172"/>
  <c r="Q176"/>
  <c r="R176"/>
  <c r="R161"/>
  <c r="Q161"/>
  <c r="Q158"/>
  <c r="R158"/>
  <c r="Q150"/>
  <c r="R150"/>
  <c r="R147" s="1"/>
  <c r="Q151"/>
  <c r="Q148" s="1"/>
  <c r="Q166" s="1"/>
  <c r="Q164" s="1"/>
  <c r="R151"/>
  <c r="R148" s="1"/>
  <c r="R166" s="1"/>
  <c r="R164" s="1"/>
  <c r="Q152"/>
  <c r="R152"/>
  <c r="Q135"/>
  <c r="R135"/>
  <c r="Q136"/>
  <c r="Q133" s="1"/>
  <c r="R136"/>
  <c r="R133" s="1"/>
  <c r="Q137"/>
  <c r="R137"/>
  <c r="Q126"/>
  <c r="Q123" s="1"/>
  <c r="R126"/>
  <c r="R123" s="1"/>
  <c r="Q127"/>
  <c r="Q124" s="1"/>
  <c r="R127"/>
  <c r="R124" s="1"/>
  <c r="Q128"/>
  <c r="R128"/>
  <c r="Q119"/>
  <c r="R119"/>
  <c r="R192" l="1"/>
  <c r="R231" s="1"/>
  <c r="R134"/>
  <c r="R221"/>
  <c r="R218"/>
  <c r="Q218"/>
  <c r="Q221"/>
  <c r="Q232"/>
  <c r="Q192"/>
  <c r="Q191" s="1"/>
  <c r="R232"/>
  <c r="Q170"/>
  <c r="R173"/>
  <c r="R170"/>
  <c r="Q173"/>
  <c r="R194"/>
  <c r="Q194"/>
  <c r="R146"/>
  <c r="Q149"/>
  <c r="Q147"/>
  <c r="Q146" s="1"/>
  <c r="R149"/>
  <c r="Q134"/>
  <c r="R132"/>
  <c r="Q132"/>
  <c r="R122"/>
  <c r="R125"/>
  <c r="Q125"/>
  <c r="Q122"/>
  <c r="Q114"/>
  <c r="R114"/>
  <c r="Q115"/>
  <c r="Q112" s="1"/>
  <c r="R115"/>
  <c r="R112" s="1"/>
  <c r="Q116"/>
  <c r="R116"/>
  <c r="Q98"/>
  <c r="R98"/>
  <c r="Q89"/>
  <c r="R89"/>
  <c r="Q87"/>
  <c r="R87"/>
  <c r="R84" s="1"/>
  <c r="Q88"/>
  <c r="Q85" s="1"/>
  <c r="R88"/>
  <c r="R85" s="1"/>
  <c r="Q80"/>
  <c r="R80"/>
  <c r="Q78"/>
  <c r="Q75" s="1"/>
  <c r="R78"/>
  <c r="R75" s="1"/>
  <c r="Q79"/>
  <c r="Q76" s="1"/>
  <c r="R79"/>
  <c r="R76" s="1"/>
  <c r="Q71"/>
  <c r="R71"/>
  <c r="Q68"/>
  <c r="R68"/>
  <c r="Q66"/>
  <c r="Q63" s="1"/>
  <c r="R66"/>
  <c r="R63" s="1"/>
  <c r="Q67"/>
  <c r="Q64" s="1"/>
  <c r="R67"/>
  <c r="R64" s="1"/>
  <c r="Q53"/>
  <c r="R53"/>
  <c r="R111" l="1"/>
  <c r="R113"/>
  <c r="Q111"/>
  <c r="Q110" s="1"/>
  <c r="Q113"/>
  <c r="Q231"/>
  <c r="Q86"/>
  <c r="R191"/>
  <c r="R95"/>
  <c r="Q230"/>
  <c r="R230"/>
  <c r="R131"/>
  <c r="Q131"/>
  <c r="R110"/>
  <c r="Q95"/>
  <c r="Q84"/>
  <c r="Q83" s="1"/>
  <c r="R83"/>
  <c r="R86"/>
  <c r="R77"/>
  <c r="R74"/>
  <c r="Q77"/>
  <c r="Q74"/>
  <c r="R65"/>
  <c r="Q65"/>
  <c r="Q62"/>
  <c r="R62"/>
  <c r="Q50"/>
  <c r="R50"/>
  <c r="Q47"/>
  <c r="R47"/>
  <c r="Q44"/>
  <c r="R44"/>
  <c r="Q40"/>
  <c r="R40"/>
  <c r="Q31"/>
  <c r="R31"/>
  <c r="Q28"/>
  <c r="R28"/>
  <c r="Q26"/>
  <c r="Q23" s="1"/>
  <c r="R26"/>
  <c r="R23" s="1"/>
  <c r="Q27"/>
  <c r="Q24" s="1"/>
  <c r="R27"/>
  <c r="R24" s="1"/>
  <c r="R141" l="1"/>
  <c r="R25"/>
  <c r="R234"/>
  <c r="Q141"/>
  <c r="R37"/>
  <c r="Q37"/>
  <c r="Q25"/>
  <c r="R22"/>
  <c r="Q22"/>
  <c r="Q34"/>
  <c r="R34" l="1"/>
  <c r="R142"/>
  <c r="Q234"/>
  <c r="Q142"/>
  <c r="Q235" s="1"/>
  <c r="Z169" i="4"/>
  <c r="V169"/>
  <c r="AC115"/>
  <c r="Z115"/>
  <c r="Y115"/>
  <c r="V115"/>
  <c r="T115"/>
  <c r="R115"/>
  <c r="P115"/>
  <c r="N115"/>
  <c r="AC107"/>
  <c r="Z107"/>
  <c r="Y107"/>
  <c r="V107"/>
  <c r="T107"/>
  <c r="R107"/>
  <c r="P107"/>
  <c r="N107"/>
  <c r="AC99"/>
  <c r="Y99"/>
  <c r="G211"/>
  <c r="G210"/>
  <c r="G207"/>
  <c r="E211"/>
  <c r="E210"/>
  <c r="E207"/>
  <c r="E206"/>
  <c r="L206" s="1"/>
  <c r="E198"/>
  <c r="E197"/>
  <c r="E196"/>
  <c r="E195"/>
  <c r="L195" s="1"/>
  <c r="E194"/>
  <c r="G187"/>
  <c r="E187"/>
  <c r="L187" s="1"/>
  <c r="G186"/>
  <c r="L186" s="1"/>
  <c r="L185"/>
  <c r="G168"/>
  <c r="G167"/>
  <c r="E168"/>
  <c r="E167"/>
  <c r="E166"/>
  <c r="E150"/>
  <c r="G150"/>
  <c r="G106"/>
  <c r="E106"/>
  <c r="Y57"/>
  <c r="AC57"/>
  <c r="O223" i="2"/>
  <c r="O220" s="1"/>
  <c r="N196"/>
  <c r="O196"/>
  <c r="P196"/>
  <c r="N195"/>
  <c r="N192" s="1"/>
  <c r="O195"/>
  <c r="O192" s="1"/>
  <c r="P195"/>
  <c r="M196"/>
  <c r="M195"/>
  <c r="M192" s="1"/>
  <c r="X206"/>
  <c r="W206"/>
  <c r="K206"/>
  <c r="L206"/>
  <c r="M206"/>
  <c r="N206"/>
  <c r="O206"/>
  <c r="P206"/>
  <c r="L172"/>
  <c r="M172"/>
  <c r="O172"/>
  <c r="P172"/>
  <c r="L171"/>
  <c r="M171"/>
  <c r="N171"/>
  <c r="J178"/>
  <c r="J177"/>
  <c r="J184"/>
  <c r="J183"/>
  <c r="I184"/>
  <c r="I183"/>
  <c r="K182"/>
  <c r="L182"/>
  <c r="M182"/>
  <c r="N182"/>
  <c r="O182"/>
  <c r="P182"/>
  <c r="O171"/>
  <c r="L223"/>
  <c r="M223"/>
  <c r="M220" s="1"/>
  <c r="N223"/>
  <c r="N220" s="1"/>
  <c r="P223"/>
  <c r="P220" s="1"/>
  <c r="K223"/>
  <c r="M222"/>
  <c r="N222"/>
  <c r="N221" s="1"/>
  <c r="O222"/>
  <c r="O219" s="1"/>
  <c r="P222"/>
  <c r="P221" s="1"/>
  <c r="L222"/>
  <c r="K222"/>
  <c r="K219" s="1"/>
  <c r="J229"/>
  <c r="J228"/>
  <c r="I229"/>
  <c r="I228"/>
  <c r="I227" s="1"/>
  <c r="K227"/>
  <c r="L227"/>
  <c r="M227"/>
  <c r="N227"/>
  <c r="O227"/>
  <c r="P227"/>
  <c r="J226"/>
  <c r="J225"/>
  <c r="J224" s="1"/>
  <c r="I226"/>
  <c r="I225"/>
  <c r="O224"/>
  <c r="P224"/>
  <c r="O212"/>
  <c r="P212"/>
  <c r="O203"/>
  <c r="P203"/>
  <c r="O200"/>
  <c r="P200"/>
  <c r="O197"/>
  <c r="P197"/>
  <c r="O193"/>
  <c r="P192"/>
  <c r="J181"/>
  <c r="J180"/>
  <c r="J179" s="1"/>
  <c r="I181"/>
  <c r="I180"/>
  <c r="I178"/>
  <c r="I177"/>
  <c r="O179"/>
  <c r="P179"/>
  <c r="O176"/>
  <c r="P176"/>
  <c r="O161"/>
  <c r="P161"/>
  <c r="O158"/>
  <c r="P158"/>
  <c r="O152"/>
  <c r="P152"/>
  <c r="O151"/>
  <c r="O148" s="1"/>
  <c r="O166" s="1"/>
  <c r="P151"/>
  <c r="P149" s="1"/>
  <c r="O150"/>
  <c r="P150"/>
  <c r="J119"/>
  <c r="I119"/>
  <c r="J98"/>
  <c r="J80"/>
  <c r="J55"/>
  <c r="J52"/>
  <c r="J51"/>
  <c r="J48"/>
  <c r="J46"/>
  <c r="J45"/>
  <c r="I46"/>
  <c r="I45"/>
  <c r="K67"/>
  <c r="L67"/>
  <c r="L64" s="1"/>
  <c r="M67"/>
  <c r="M64" s="1"/>
  <c r="N67"/>
  <c r="O67"/>
  <c r="P67"/>
  <c r="P64" s="1"/>
  <c r="K66"/>
  <c r="L66"/>
  <c r="L63" s="1"/>
  <c r="M66"/>
  <c r="M63" s="1"/>
  <c r="N66"/>
  <c r="N63" s="1"/>
  <c r="O66"/>
  <c r="O63" s="1"/>
  <c r="P66"/>
  <c r="P63" s="1"/>
  <c r="K71"/>
  <c r="L71"/>
  <c r="M71"/>
  <c r="N71"/>
  <c r="J68"/>
  <c r="J73"/>
  <c r="J72"/>
  <c r="I73"/>
  <c r="I67" s="1"/>
  <c r="I72"/>
  <c r="I71" s="1"/>
  <c r="X70"/>
  <c r="W70"/>
  <c r="X68"/>
  <c r="W68"/>
  <c r="P68"/>
  <c r="O68"/>
  <c r="N68"/>
  <c r="M68"/>
  <c r="L68"/>
  <c r="K68"/>
  <c r="J133"/>
  <c r="I133"/>
  <c r="K137"/>
  <c r="L137"/>
  <c r="M137"/>
  <c r="N137"/>
  <c r="O137"/>
  <c r="P137"/>
  <c r="K135"/>
  <c r="K132" s="1"/>
  <c r="L135"/>
  <c r="L132" s="1"/>
  <c r="M135"/>
  <c r="M132" s="1"/>
  <c r="M131" s="1"/>
  <c r="N135"/>
  <c r="N132" s="1"/>
  <c r="O135"/>
  <c r="P135"/>
  <c r="P132" s="1"/>
  <c r="K136"/>
  <c r="L136"/>
  <c r="M136"/>
  <c r="M133"/>
  <c r="N136"/>
  <c r="N134" s="1"/>
  <c r="O136"/>
  <c r="O133" s="1"/>
  <c r="P136"/>
  <c r="J127"/>
  <c r="J124" s="1"/>
  <c r="I124"/>
  <c r="K128"/>
  <c r="L128"/>
  <c r="M128"/>
  <c r="N128"/>
  <c r="O128"/>
  <c r="P128"/>
  <c r="K126"/>
  <c r="K123" s="1"/>
  <c r="L126"/>
  <c r="L125" s="1"/>
  <c r="M126"/>
  <c r="M123" s="1"/>
  <c r="N126"/>
  <c r="N123" s="1"/>
  <c r="O126"/>
  <c r="O123" s="1"/>
  <c r="P126"/>
  <c r="P123" s="1"/>
  <c r="K127"/>
  <c r="K124" s="1"/>
  <c r="L127"/>
  <c r="L124" s="1"/>
  <c r="M127"/>
  <c r="M124" s="1"/>
  <c r="N127"/>
  <c r="N124" s="1"/>
  <c r="O127"/>
  <c r="O124" s="1"/>
  <c r="P127"/>
  <c r="P124" s="1"/>
  <c r="O119"/>
  <c r="P119"/>
  <c r="O116"/>
  <c r="P116"/>
  <c r="O115"/>
  <c r="O112" s="1"/>
  <c r="P115"/>
  <c r="P112" s="1"/>
  <c r="O114"/>
  <c r="P114"/>
  <c r="E24" i="4"/>
  <c r="G24"/>
  <c r="N24"/>
  <c r="P24"/>
  <c r="R24"/>
  <c r="AG24" s="1"/>
  <c r="T24"/>
  <c r="E25"/>
  <c r="G25"/>
  <c r="N25"/>
  <c r="P25"/>
  <c r="R25"/>
  <c r="T25"/>
  <c r="G26"/>
  <c r="N26"/>
  <c r="P26"/>
  <c r="R26"/>
  <c r="T26"/>
  <c r="E27"/>
  <c r="G27"/>
  <c r="N27"/>
  <c r="P27"/>
  <c r="R27"/>
  <c r="T27"/>
  <c r="V28"/>
  <c r="Y28"/>
  <c r="Z28"/>
  <c r="AC28"/>
  <c r="E35"/>
  <c r="G35"/>
  <c r="L35" s="1"/>
  <c r="N35"/>
  <c r="P35"/>
  <c r="R35"/>
  <c r="T35"/>
  <c r="E36"/>
  <c r="G36"/>
  <c r="N36"/>
  <c r="P36"/>
  <c r="R36"/>
  <c r="T36"/>
  <c r="E37"/>
  <c r="G37"/>
  <c r="N37"/>
  <c r="P37"/>
  <c r="R37"/>
  <c r="T37"/>
  <c r="E38"/>
  <c r="G38"/>
  <c r="N38"/>
  <c r="P38"/>
  <c r="R38"/>
  <c r="T38"/>
  <c r="E39"/>
  <c r="G39"/>
  <c r="N39"/>
  <c r="P39"/>
  <c r="R39"/>
  <c r="T39"/>
  <c r="E40"/>
  <c r="G40"/>
  <c r="N40"/>
  <c r="P40"/>
  <c r="R40"/>
  <c r="T40"/>
  <c r="E41"/>
  <c r="G41"/>
  <c r="N41"/>
  <c r="P41"/>
  <c r="R41"/>
  <c r="T41"/>
  <c r="E42"/>
  <c r="G42"/>
  <c r="N42"/>
  <c r="P42"/>
  <c r="R42"/>
  <c r="T42"/>
  <c r="E43"/>
  <c r="G43"/>
  <c r="N43"/>
  <c r="P43"/>
  <c r="R43"/>
  <c r="T43"/>
  <c r="Y46"/>
  <c r="AC46"/>
  <c r="E53"/>
  <c r="G53"/>
  <c r="N53"/>
  <c r="P53"/>
  <c r="R53"/>
  <c r="T53"/>
  <c r="E54"/>
  <c r="G54"/>
  <c r="N54"/>
  <c r="P54"/>
  <c r="R54"/>
  <c r="T54"/>
  <c r="E55"/>
  <c r="G55"/>
  <c r="N55"/>
  <c r="P55"/>
  <c r="R55"/>
  <c r="T55"/>
  <c r="E64"/>
  <c r="G64"/>
  <c r="N64"/>
  <c r="P64"/>
  <c r="R64"/>
  <c r="T64"/>
  <c r="E65"/>
  <c r="G65"/>
  <c r="N65"/>
  <c r="P65"/>
  <c r="R65"/>
  <c r="R66" s="1"/>
  <c r="T65"/>
  <c r="V66"/>
  <c r="Y66"/>
  <c r="Z66"/>
  <c r="AC66"/>
  <c r="E73"/>
  <c r="G73"/>
  <c r="N73"/>
  <c r="N74" s="1"/>
  <c r="P73"/>
  <c r="P74" s="1"/>
  <c r="R73"/>
  <c r="T73"/>
  <c r="T74" s="1"/>
  <c r="V74"/>
  <c r="Y74"/>
  <c r="Z74"/>
  <c r="AC74"/>
  <c r="E81"/>
  <c r="G81"/>
  <c r="N81"/>
  <c r="P81"/>
  <c r="P82" s="1"/>
  <c r="R81"/>
  <c r="R82" s="1"/>
  <c r="T81"/>
  <c r="T82" s="1"/>
  <c r="N82"/>
  <c r="V82"/>
  <c r="Y82"/>
  <c r="Z82"/>
  <c r="AC82"/>
  <c r="E97"/>
  <c r="G97"/>
  <c r="N97"/>
  <c r="P97"/>
  <c r="R97"/>
  <c r="T97"/>
  <c r="E98"/>
  <c r="G98"/>
  <c r="N98"/>
  <c r="N99" s="1"/>
  <c r="P98"/>
  <c r="R98"/>
  <c r="T98"/>
  <c r="E124"/>
  <c r="G124"/>
  <c r="N124"/>
  <c r="P124"/>
  <c r="P127" s="1"/>
  <c r="R124"/>
  <c r="T124"/>
  <c r="T127" s="1"/>
  <c r="E125"/>
  <c r="G125"/>
  <c r="N125"/>
  <c r="P125"/>
  <c r="R125"/>
  <c r="T125"/>
  <c r="E126"/>
  <c r="G126"/>
  <c r="N126"/>
  <c r="P126"/>
  <c r="R126"/>
  <c r="T126"/>
  <c r="V127"/>
  <c r="Y127"/>
  <c r="Z127"/>
  <c r="AC127"/>
  <c r="E129"/>
  <c r="G129"/>
  <c r="N129"/>
  <c r="P129"/>
  <c r="R129"/>
  <c r="T129"/>
  <c r="V130"/>
  <c r="Z130"/>
  <c r="E136"/>
  <c r="G136"/>
  <c r="N136"/>
  <c r="P136"/>
  <c r="R136"/>
  <c r="T136"/>
  <c r="E137"/>
  <c r="G137"/>
  <c r="N137"/>
  <c r="P137"/>
  <c r="R137"/>
  <c r="T137"/>
  <c r="T140"/>
  <c r="Y140"/>
  <c r="AC140"/>
  <c r="E147"/>
  <c r="G147"/>
  <c r="N147"/>
  <c r="P147"/>
  <c r="R147"/>
  <c r="T147"/>
  <c r="E148"/>
  <c r="G148"/>
  <c r="N148"/>
  <c r="P148"/>
  <c r="R148"/>
  <c r="T148"/>
  <c r="E149"/>
  <c r="G149"/>
  <c r="N149"/>
  <c r="P149"/>
  <c r="R149"/>
  <c r="T149"/>
  <c r="T151"/>
  <c r="V151"/>
  <c r="Y151"/>
  <c r="Z151"/>
  <c r="AC151"/>
  <c r="E158"/>
  <c r="G158"/>
  <c r="N158"/>
  <c r="N159" s="1"/>
  <c r="P158"/>
  <c r="P159" s="1"/>
  <c r="R158"/>
  <c r="R159" s="1"/>
  <c r="T158"/>
  <c r="T159" s="1"/>
  <c r="V159"/>
  <c r="Y159"/>
  <c r="Z159"/>
  <c r="AC159"/>
  <c r="G166"/>
  <c r="N166"/>
  <c r="N169" s="1"/>
  <c r="P166"/>
  <c r="P169" s="1"/>
  <c r="R166"/>
  <c r="T166"/>
  <c r="T169" s="1"/>
  <c r="Y169"/>
  <c r="AC169"/>
  <c r="L196"/>
  <c r="L207"/>
  <c r="K26" i="2"/>
  <c r="K23" s="1"/>
  <c r="L26"/>
  <c r="L23" s="1"/>
  <c r="M26"/>
  <c r="M23" s="1"/>
  <c r="N26"/>
  <c r="N23" s="1"/>
  <c r="O26"/>
  <c r="O23" s="1"/>
  <c r="P26"/>
  <c r="P23" s="1"/>
  <c r="K27"/>
  <c r="K24" s="1"/>
  <c r="L27"/>
  <c r="L24" s="1"/>
  <c r="M27"/>
  <c r="M24" s="1"/>
  <c r="N27"/>
  <c r="N24" s="1"/>
  <c r="O27"/>
  <c r="O24" s="1"/>
  <c r="P27"/>
  <c r="P24" s="1"/>
  <c r="K28"/>
  <c r="L28"/>
  <c r="M28"/>
  <c r="N28"/>
  <c r="O28"/>
  <c r="P28"/>
  <c r="W28"/>
  <c r="X28"/>
  <c r="X29"/>
  <c r="I27"/>
  <c r="I24" s="1"/>
  <c r="X30"/>
  <c r="K31"/>
  <c r="L31"/>
  <c r="M31"/>
  <c r="N31"/>
  <c r="O31"/>
  <c r="P31"/>
  <c r="X31"/>
  <c r="J32"/>
  <c r="J33"/>
  <c r="K40"/>
  <c r="L40"/>
  <c r="M40"/>
  <c r="N40"/>
  <c r="O40"/>
  <c r="P40"/>
  <c r="W40"/>
  <c r="X40"/>
  <c r="W41"/>
  <c r="X41"/>
  <c r="W42"/>
  <c r="X42"/>
  <c r="I43"/>
  <c r="J43"/>
  <c r="K44"/>
  <c r="L44"/>
  <c r="M44"/>
  <c r="N44"/>
  <c r="O44"/>
  <c r="P44"/>
  <c r="W44"/>
  <c r="X44"/>
  <c r="W45"/>
  <c r="X45"/>
  <c r="K47"/>
  <c r="L47"/>
  <c r="M47"/>
  <c r="N47"/>
  <c r="O47"/>
  <c r="P47"/>
  <c r="W47"/>
  <c r="X47"/>
  <c r="J49"/>
  <c r="J47" s="1"/>
  <c r="K50"/>
  <c r="L50"/>
  <c r="M50"/>
  <c r="N50"/>
  <c r="O50"/>
  <c r="P50"/>
  <c r="W50"/>
  <c r="X50"/>
  <c r="K53"/>
  <c r="L53"/>
  <c r="M53"/>
  <c r="N53"/>
  <c r="O53"/>
  <c r="P53"/>
  <c r="W53"/>
  <c r="X53"/>
  <c r="J54"/>
  <c r="J53" s="1"/>
  <c r="K64"/>
  <c r="O71"/>
  <c r="P71"/>
  <c r="K78"/>
  <c r="L78"/>
  <c r="M78"/>
  <c r="M75" s="1"/>
  <c r="N78"/>
  <c r="O78"/>
  <c r="P78"/>
  <c r="P75" s="1"/>
  <c r="K79"/>
  <c r="L79"/>
  <c r="M79"/>
  <c r="N79"/>
  <c r="N76" s="1"/>
  <c r="O79"/>
  <c r="O76" s="1"/>
  <c r="P79"/>
  <c r="P76" s="1"/>
  <c r="K80"/>
  <c r="L80"/>
  <c r="M80"/>
  <c r="N80"/>
  <c r="O80"/>
  <c r="P80"/>
  <c r="K87"/>
  <c r="L87"/>
  <c r="M87"/>
  <c r="M84" s="1"/>
  <c r="N87"/>
  <c r="N84" s="1"/>
  <c r="O87"/>
  <c r="O84" s="1"/>
  <c r="P87"/>
  <c r="P84" s="1"/>
  <c r="K88"/>
  <c r="L88"/>
  <c r="M88"/>
  <c r="M85" s="1"/>
  <c r="N88"/>
  <c r="N85" s="1"/>
  <c r="O88"/>
  <c r="O85" s="1"/>
  <c r="P88"/>
  <c r="P85" s="1"/>
  <c r="K89"/>
  <c r="L89"/>
  <c r="M89"/>
  <c r="N89"/>
  <c r="O89"/>
  <c r="P89"/>
  <c r="K98"/>
  <c r="L98"/>
  <c r="M98"/>
  <c r="N98"/>
  <c r="O98"/>
  <c r="P98"/>
  <c r="W98"/>
  <c r="X98"/>
  <c r="K111"/>
  <c r="L114"/>
  <c r="M114"/>
  <c r="N114"/>
  <c r="L115"/>
  <c r="M115"/>
  <c r="N115"/>
  <c r="N112" s="1"/>
  <c r="K116"/>
  <c r="L116"/>
  <c r="M116"/>
  <c r="N116"/>
  <c r="K119"/>
  <c r="L119"/>
  <c r="M119"/>
  <c r="N119"/>
  <c r="K150"/>
  <c r="L150"/>
  <c r="M150"/>
  <c r="M147" s="1"/>
  <c r="M165" s="1"/>
  <c r="N150"/>
  <c r="N147" s="1"/>
  <c r="N165" s="1"/>
  <c r="K151"/>
  <c r="L151"/>
  <c r="M151"/>
  <c r="M148" s="1"/>
  <c r="M166" s="1"/>
  <c r="N151"/>
  <c r="K152"/>
  <c r="L152"/>
  <c r="N152"/>
  <c r="J152"/>
  <c r="K158"/>
  <c r="L158"/>
  <c r="N158"/>
  <c r="I158"/>
  <c r="K161"/>
  <c r="L161"/>
  <c r="N161"/>
  <c r="K171"/>
  <c r="K176"/>
  <c r="L176"/>
  <c r="M176"/>
  <c r="N176"/>
  <c r="W176"/>
  <c r="X176"/>
  <c r="K179"/>
  <c r="L179"/>
  <c r="M179"/>
  <c r="N179"/>
  <c r="W179"/>
  <c r="X179"/>
  <c r="K195"/>
  <c r="L195"/>
  <c r="L194" s="1"/>
  <c r="K196"/>
  <c r="L196"/>
  <c r="K197"/>
  <c r="L197"/>
  <c r="M197"/>
  <c r="N197"/>
  <c r="W197"/>
  <c r="X197"/>
  <c r="I198"/>
  <c r="J198"/>
  <c r="I199"/>
  <c r="J199"/>
  <c r="K200"/>
  <c r="L200"/>
  <c r="M200"/>
  <c r="N200"/>
  <c r="I201"/>
  <c r="J201"/>
  <c r="I202"/>
  <c r="J202"/>
  <c r="K203"/>
  <c r="L203"/>
  <c r="M203"/>
  <c r="N203"/>
  <c r="W203"/>
  <c r="X203"/>
  <c r="I204"/>
  <c r="J204"/>
  <c r="I205"/>
  <c r="J205"/>
  <c r="J210"/>
  <c r="K212"/>
  <c r="L212"/>
  <c r="M212"/>
  <c r="N212"/>
  <c r="L219"/>
  <c r="K224"/>
  <c r="L224"/>
  <c r="M224"/>
  <c r="N224"/>
  <c r="P193"/>
  <c r="O194"/>
  <c r="P147"/>
  <c r="P165" s="1"/>
  <c r="I123"/>
  <c r="I152"/>
  <c r="I222"/>
  <c r="K63"/>
  <c r="I98"/>
  <c r="I31"/>
  <c r="I134"/>
  <c r="L133"/>
  <c r="P125"/>
  <c r="O122"/>
  <c r="J211"/>
  <c r="I223"/>
  <c r="M219"/>
  <c r="L220"/>
  <c r="L193"/>
  <c r="L54" i="4" l="1"/>
  <c r="L166"/>
  <c r="AK166" s="1"/>
  <c r="AO173" s="1"/>
  <c r="L129"/>
  <c r="L124"/>
  <c r="L64"/>
  <c r="AK64" s="1"/>
  <c r="L53"/>
  <c r="L43"/>
  <c r="L36"/>
  <c r="N219" i="2"/>
  <c r="N133"/>
  <c r="AO61" i="4"/>
  <c r="J222" i="2"/>
  <c r="P140" i="4"/>
  <c r="P66"/>
  <c r="T66"/>
  <c r="T57"/>
  <c r="P46"/>
  <c r="P113" i="2"/>
  <c r="P134"/>
  <c r="N65"/>
  <c r="P194"/>
  <c r="I122"/>
  <c r="I203"/>
  <c r="I200"/>
  <c r="J200"/>
  <c r="J176"/>
  <c r="R140" i="4"/>
  <c r="L73"/>
  <c r="AO78" s="1"/>
  <c r="L158"/>
  <c r="AK158" s="1"/>
  <c r="AO163" s="1"/>
  <c r="L137"/>
  <c r="AO144" s="1"/>
  <c r="P99"/>
  <c r="L24"/>
  <c r="N57"/>
  <c r="AG41"/>
  <c r="L147" i="2"/>
  <c r="L165" s="1"/>
  <c r="J165" s="1"/>
  <c r="J150"/>
  <c r="K147"/>
  <c r="K165" s="1"/>
  <c r="I150"/>
  <c r="J87"/>
  <c r="J84" s="1"/>
  <c r="M112"/>
  <c r="I115"/>
  <c r="I112" s="1"/>
  <c r="M113"/>
  <c r="I114"/>
  <c r="L111"/>
  <c r="L113"/>
  <c r="J114"/>
  <c r="J111" s="1"/>
  <c r="J151"/>
  <c r="J148" s="1"/>
  <c r="J146" s="1"/>
  <c r="L112"/>
  <c r="L110" s="1"/>
  <c r="J115"/>
  <c r="O111"/>
  <c r="O113"/>
  <c r="K148"/>
  <c r="K166" s="1"/>
  <c r="I166" s="1"/>
  <c r="I151"/>
  <c r="N111"/>
  <c r="N113"/>
  <c r="J209"/>
  <c r="N122"/>
  <c r="N173"/>
  <c r="K192"/>
  <c r="K231" s="1"/>
  <c r="I231" s="1"/>
  <c r="P191"/>
  <c r="M173"/>
  <c r="I197"/>
  <c r="M62"/>
  <c r="K65"/>
  <c r="P122"/>
  <c r="I44"/>
  <c r="P62"/>
  <c r="N83"/>
  <c r="O95"/>
  <c r="K75"/>
  <c r="I78"/>
  <c r="I75" s="1"/>
  <c r="L76"/>
  <c r="J79"/>
  <c r="J76" s="1"/>
  <c r="L86"/>
  <c r="J88"/>
  <c r="J85" s="1"/>
  <c r="J96"/>
  <c r="J93" s="1"/>
  <c r="I79"/>
  <c r="K85"/>
  <c r="I88"/>
  <c r="M83"/>
  <c r="K84"/>
  <c r="I87"/>
  <c r="I84" s="1"/>
  <c r="L75"/>
  <c r="J78"/>
  <c r="J97"/>
  <c r="J94" s="1"/>
  <c r="K95"/>
  <c r="L84"/>
  <c r="K25"/>
  <c r="K22"/>
  <c r="Q233"/>
  <c r="P25"/>
  <c r="L37"/>
  <c r="L39" i="4"/>
  <c r="L27"/>
  <c r="L25"/>
  <c r="L197"/>
  <c r="L211"/>
  <c r="L210"/>
  <c r="N140"/>
  <c r="L125"/>
  <c r="P28"/>
  <c r="L192"/>
  <c r="L208"/>
  <c r="T99"/>
  <c r="L55"/>
  <c r="T46"/>
  <c r="L148"/>
  <c r="L147"/>
  <c r="L126"/>
  <c r="L98"/>
  <c r="L38"/>
  <c r="AK35" s="1"/>
  <c r="N66"/>
  <c r="AG136"/>
  <c r="AK136" s="1"/>
  <c r="R169"/>
  <c r="L149"/>
  <c r="R57"/>
  <c r="L194"/>
  <c r="L41"/>
  <c r="R151"/>
  <c r="L37"/>
  <c r="N151"/>
  <c r="P151"/>
  <c r="T28"/>
  <c r="L40"/>
  <c r="L198"/>
  <c r="R99"/>
  <c r="L192" i="2"/>
  <c r="J192" s="1"/>
  <c r="O125"/>
  <c r="P133"/>
  <c r="P131" s="1"/>
  <c r="N64"/>
  <c r="N142" s="1"/>
  <c r="I137"/>
  <c r="I195"/>
  <c r="I66"/>
  <c r="I65" s="1"/>
  <c r="L123"/>
  <c r="L122" s="1"/>
  <c r="K122"/>
  <c r="L131"/>
  <c r="I47"/>
  <c r="P65"/>
  <c r="L134"/>
  <c r="K62"/>
  <c r="J212"/>
  <c r="J197"/>
  <c r="N172"/>
  <c r="N170" s="1"/>
  <c r="N149"/>
  <c r="L34"/>
  <c r="J128"/>
  <c r="O191"/>
  <c r="J28"/>
  <c r="J50"/>
  <c r="J137"/>
  <c r="J67"/>
  <c r="K221"/>
  <c r="M221"/>
  <c r="M134"/>
  <c r="O221"/>
  <c r="I212"/>
  <c r="N77"/>
  <c r="I40"/>
  <c r="P232"/>
  <c r="I206"/>
  <c r="J203"/>
  <c r="O232"/>
  <c r="J196"/>
  <c r="P74"/>
  <c r="I68"/>
  <c r="I224"/>
  <c r="J227"/>
  <c r="L221"/>
  <c r="J182"/>
  <c r="O173"/>
  <c r="J206"/>
  <c r="Q140"/>
  <c r="N110"/>
  <c r="R235"/>
  <c r="R233" s="1"/>
  <c r="R140"/>
  <c r="AG43" i="4"/>
  <c r="N46"/>
  <c r="M149" i="2"/>
  <c r="P34"/>
  <c r="M231"/>
  <c r="I148"/>
  <c r="J75"/>
  <c r="P77"/>
  <c r="M77"/>
  <c r="L170"/>
  <c r="M95"/>
  <c r="N22"/>
  <c r="I175"/>
  <c r="I172" s="1"/>
  <c r="N95"/>
  <c r="J64"/>
  <c r="M86"/>
  <c r="K86"/>
  <c r="O83"/>
  <c r="N75"/>
  <c r="N74" s="1"/>
  <c r="I171"/>
  <c r="M25"/>
  <c r="L25"/>
  <c r="O37"/>
  <c r="I22"/>
  <c r="K37"/>
  <c r="I25"/>
  <c r="L218"/>
  <c r="L232"/>
  <c r="O34"/>
  <c r="O218"/>
  <c r="O231"/>
  <c r="O230" s="1"/>
  <c r="I221"/>
  <c r="I192"/>
  <c r="I63"/>
  <c r="P95"/>
  <c r="O86"/>
  <c r="K220"/>
  <c r="I128"/>
  <c r="M65"/>
  <c r="P111"/>
  <c r="P141" s="1"/>
  <c r="N193"/>
  <c r="L62"/>
  <c r="J220"/>
  <c r="I132"/>
  <c r="I131" s="1"/>
  <c r="L77"/>
  <c r="J77" s="1"/>
  <c r="M125"/>
  <c r="K125"/>
  <c r="N131"/>
  <c r="P148"/>
  <c r="P166" s="1"/>
  <c r="P164" s="1"/>
  <c r="J147"/>
  <c r="M164"/>
  <c r="P142"/>
  <c r="M34"/>
  <c r="M22"/>
  <c r="L22"/>
  <c r="I179"/>
  <c r="J223"/>
  <c r="J221" s="1"/>
  <c r="O170"/>
  <c r="I182"/>
  <c r="M170"/>
  <c r="I85"/>
  <c r="I176"/>
  <c r="P37"/>
  <c r="N86"/>
  <c r="N37"/>
  <c r="K149"/>
  <c r="I149" s="1"/>
  <c r="N148"/>
  <c r="N166" s="1"/>
  <c r="N164" s="1"/>
  <c r="N218"/>
  <c r="I219"/>
  <c r="K172"/>
  <c r="K170" s="1"/>
  <c r="M194"/>
  <c r="N125"/>
  <c r="L95"/>
  <c r="J95" s="1"/>
  <c r="I28"/>
  <c r="K173"/>
  <c r="I173" s="1"/>
  <c r="J116"/>
  <c r="J26"/>
  <c r="J23" s="1"/>
  <c r="J40"/>
  <c r="J44"/>
  <c r="I50"/>
  <c r="I53"/>
  <c r="I80"/>
  <c r="J158"/>
  <c r="N25"/>
  <c r="P22"/>
  <c r="M37"/>
  <c r="L148"/>
  <c r="M111"/>
  <c r="M122"/>
  <c r="P173"/>
  <c r="P171"/>
  <c r="P170" s="1"/>
  <c r="K164"/>
  <c r="M146"/>
  <c r="M76"/>
  <c r="L65"/>
  <c r="J63"/>
  <c r="J195"/>
  <c r="I196"/>
  <c r="K194"/>
  <c r="P86"/>
  <c r="J27"/>
  <c r="J24" s="1"/>
  <c r="J31"/>
  <c r="O22"/>
  <c r="O25"/>
  <c r="N28" i="4"/>
  <c r="O132" i="2"/>
  <c r="O131" s="1"/>
  <c r="O134"/>
  <c r="J132"/>
  <c r="J131" s="1"/>
  <c r="J134"/>
  <c r="N62"/>
  <c r="M193"/>
  <c r="M191" s="1"/>
  <c r="M218"/>
  <c r="N231"/>
  <c r="N34"/>
  <c r="K77"/>
  <c r="P83"/>
  <c r="L149"/>
  <c r="J149" s="1"/>
  <c r="N194"/>
  <c r="J194" s="1"/>
  <c r="K193"/>
  <c r="K112"/>
  <c r="L85"/>
  <c r="O75"/>
  <c r="O74" s="1"/>
  <c r="O77"/>
  <c r="L42" i="4"/>
  <c r="K133" i="2"/>
  <c r="K131" s="1"/>
  <c r="K134"/>
  <c r="I116"/>
  <c r="I147"/>
  <c r="O149"/>
  <c r="O147"/>
  <c r="K146"/>
  <c r="K76"/>
  <c r="K74" s="1"/>
  <c r="P57" i="4"/>
  <c r="AG42"/>
  <c r="R46"/>
  <c r="J66" i="2"/>
  <c r="J71"/>
  <c r="O64"/>
  <c r="O62" s="1"/>
  <c r="O65"/>
  <c r="J174"/>
  <c r="J171" s="1"/>
  <c r="J175"/>
  <c r="J172" s="1"/>
  <c r="L173"/>
  <c r="J173" s="1"/>
  <c r="P219"/>
  <c r="R74" i="4"/>
  <c r="R28"/>
  <c r="AO131" l="1"/>
  <c r="K141" i="2"/>
  <c r="J113"/>
  <c r="AO174" i="4"/>
  <c r="AO70"/>
  <c r="L212"/>
  <c r="AO103"/>
  <c r="J65" i="2"/>
  <c r="N232"/>
  <c r="J232" s="1"/>
  <c r="I194"/>
  <c r="J112"/>
  <c r="J110" s="1"/>
  <c r="P235"/>
  <c r="I111"/>
  <c r="I110" s="1"/>
  <c r="I113"/>
  <c r="K83"/>
  <c r="J86"/>
  <c r="J83"/>
  <c r="L83"/>
  <c r="L74"/>
  <c r="L141"/>
  <c r="J141" s="1"/>
  <c r="J74"/>
  <c r="L204" i="4"/>
  <c r="N141" i="2"/>
  <c r="N234" s="1"/>
  <c r="N191"/>
  <c r="M232"/>
  <c r="M230" s="1"/>
  <c r="J193"/>
  <c r="J191" s="1"/>
  <c r="I86"/>
  <c r="L231"/>
  <c r="L191"/>
  <c r="I170"/>
  <c r="J62"/>
  <c r="I146"/>
  <c r="I83"/>
  <c r="P110"/>
  <c r="P140"/>
  <c r="N235"/>
  <c r="J34"/>
  <c r="O141"/>
  <c r="P146"/>
  <c r="J92"/>
  <c r="J123"/>
  <c r="J122" s="1"/>
  <c r="J125"/>
  <c r="I220"/>
  <c r="I218" s="1"/>
  <c r="K218"/>
  <c r="N146"/>
  <c r="O146"/>
  <c r="O165"/>
  <c r="I165" s="1"/>
  <c r="I164" s="1"/>
  <c r="K34"/>
  <c r="I76"/>
  <c r="I74" s="1"/>
  <c r="I77"/>
  <c r="L142"/>
  <c r="J142" s="1"/>
  <c r="N230"/>
  <c r="I95"/>
  <c r="M74"/>
  <c r="M142"/>
  <c r="L166"/>
  <c r="J166" s="1"/>
  <c r="J164" s="1"/>
  <c r="L146"/>
  <c r="O142"/>
  <c r="O235" s="1"/>
  <c r="I64"/>
  <c r="I62" s="1"/>
  <c r="J22"/>
  <c r="J25"/>
  <c r="M110"/>
  <c r="M141"/>
  <c r="I193"/>
  <c r="I191" s="1"/>
  <c r="K191"/>
  <c r="K232"/>
  <c r="J170"/>
  <c r="P218"/>
  <c r="P231"/>
  <c r="J219"/>
  <c r="J218" s="1"/>
  <c r="AO50" i="4"/>
  <c r="K110" i="2"/>
  <c r="K142"/>
  <c r="I232" l="1"/>
  <c r="I230" s="1"/>
  <c r="L213" i="4"/>
  <c r="AO132"/>
  <c r="M235" i="2"/>
  <c r="J231"/>
  <c r="J230" s="1"/>
  <c r="I141"/>
  <c r="I142"/>
  <c r="L234"/>
  <c r="L230"/>
  <c r="N140"/>
  <c r="N233"/>
  <c r="M140"/>
  <c r="M234"/>
  <c r="M233" s="1"/>
  <c r="K230"/>
  <c r="K235"/>
  <c r="I235" s="1"/>
  <c r="L164"/>
  <c r="L235"/>
  <c r="J235" s="1"/>
  <c r="P234"/>
  <c r="P233" s="1"/>
  <c r="P230"/>
  <c r="J140"/>
  <c r="L140"/>
  <c r="O164"/>
  <c r="O234"/>
  <c r="O233" s="1"/>
  <c r="K140"/>
  <c r="K234"/>
  <c r="O140"/>
  <c r="I234" l="1"/>
  <c r="I233" s="1"/>
  <c r="I140"/>
  <c r="J234"/>
  <c r="J233" s="1"/>
  <c r="L233"/>
  <c r="K233"/>
  <c r="E26" i="4"/>
  <c r="L26" s="1"/>
  <c r="AO120" l="1"/>
  <c r="AO175" s="1"/>
  <c r="AK24"/>
  <c r="AO32" s="1"/>
  <c r="R127"/>
  <c r="N127"/>
</calcChain>
</file>

<file path=xl/sharedStrings.xml><?xml version="1.0" encoding="utf-8"?>
<sst xmlns="http://schemas.openxmlformats.org/spreadsheetml/2006/main" count="1792" uniqueCount="371">
  <si>
    <t>№ п/п</t>
  </si>
  <si>
    <t>Наименование ожидаемого результата реализации муниципальной программы (подпрограммы)</t>
  </si>
  <si>
    <t>Единица измерения</t>
  </si>
  <si>
    <t>План</t>
  </si>
  <si>
    <t>Факт</t>
  </si>
  <si>
    <t>ОТЧЕТ</t>
  </si>
  <si>
    <t>Наиме-нование показа-теля</t>
  </si>
  <si>
    <t>Финансовое обеспечение</t>
  </si>
  <si>
    <t>Целевой индикатор мероприятий муниципальной программы</t>
  </si>
  <si>
    <t>Код бюджетной классификации</t>
  </si>
  <si>
    <t>Источник</t>
  </si>
  <si>
    <t>Объем (рублей) &lt;2&gt;</t>
  </si>
  <si>
    <t>Наименование</t>
  </si>
  <si>
    <t>Значение</t>
  </si>
  <si>
    <t>всего</t>
  </si>
  <si>
    <t>всего &lt;6&gt;</t>
  </si>
  <si>
    <t>Целевая статья расходов</t>
  </si>
  <si>
    <t>план</t>
  </si>
  <si>
    <t>факт</t>
  </si>
  <si>
    <t>Всего, из них расходы за счет:</t>
  </si>
  <si>
    <t>x</t>
  </si>
  <si>
    <t>1.1</t>
  </si>
  <si>
    <t>1.1.1</t>
  </si>
  <si>
    <t>1.1.2</t>
  </si>
  <si>
    <t>Объем финансирования мероприятия, рублей</t>
  </si>
  <si>
    <t>В том числе неисполненные обязательства года, предшествующего отчетному</t>
  </si>
  <si>
    <t>Неисполненные обязательства отчетного года</t>
  </si>
  <si>
    <t>Мероприятия, за исключением мероприятий в рамках деятельности субъектов бюджетного планирования, связанной с осуществлением функций руководства и управления в сфере установленных функций</t>
  </si>
  <si>
    <t>Мероприятия в рамках деятельности субъектов бюджетного планирования, связанной с осуществлением функций руководства и управления в сфере установленных функций</t>
  </si>
  <si>
    <t>Мероприятие 1</t>
  </si>
  <si>
    <t>Целевой индикатор</t>
  </si>
  <si>
    <t>РАСЧЕТ</t>
  </si>
  <si>
    <t>(наименование государственной программы)</t>
  </si>
  <si>
    <t>муниципальной программы:</t>
  </si>
  <si>
    <t>1. Расчет эффективности реализации муниципальной программы по целевым индикаторам реализации мероприятий</t>
  </si>
  <si>
    <t>(подпрограмм):</t>
  </si>
  <si>
    <t>(наименование муниципальной программы)</t>
  </si>
  <si>
    <t>Целевой индикатор реализации мероприятия государственной программы в рамках соответствующих ВЦП/ОМ (далее соответственно - целевой индикатор, мероприятие)</t>
  </si>
  <si>
    <t>Эффективность реализации ВЦП/ОМ/подпрограммы государственной программы (далее - подпрограмма)/государственной программы (процентов) &lt;7&gt;</t>
  </si>
  <si>
    <t>х</t>
  </si>
  <si>
    <t>оценки эффективности реализации муниципальной программы Азовского немецкого национального муниципального района Омской области</t>
  </si>
  <si>
    <t xml:space="preserve">о реализации муниципальной программы Азовского немецкого национального муниципального района Омской области </t>
  </si>
  <si>
    <t>1.  Налоговых и неналоговых доходов, поступлений  нецелевого характера в районный бюджет (далее-источник №1)</t>
  </si>
  <si>
    <t>2. Поступлений целевого характера из областного бюджета ( далее-Источник №2)</t>
  </si>
  <si>
    <t xml:space="preserve">источника № 1 </t>
  </si>
  <si>
    <t>2.1</t>
  </si>
  <si>
    <t>2.1.1</t>
  </si>
  <si>
    <t>3.1</t>
  </si>
  <si>
    <t>3.1.1</t>
  </si>
  <si>
    <t>источника № 2</t>
  </si>
  <si>
    <t>Комитет по образованию Азовского немецкого национального муниципального района Омской области</t>
  </si>
  <si>
    <t>%</t>
  </si>
  <si>
    <t>единиц</t>
  </si>
  <si>
    <t>Степень достижения планового значения ожидаемого результата реализации муниципальной программы (подпрограммы) гр.6=гр.5/гр.4</t>
  </si>
  <si>
    <t>Всего</t>
  </si>
  <si>
    <t xml:space="preserve">Всего </t>
  </si>
  <si>
    <t xml:space="preserve">Итого </t>
  </si>
  <si>
    <t xml:space="preserve">Эффективность реализации ОМ </t>
  </si>
  <si>
    <t>Эффективность реализации подпрограммы № 1</t>
  </si>
  <si>
    <t xml:space="preserve">Эффективность реализации муниципальной программы по целевым индикаторам </t>
  </si>
  <si>
    <t xml:space="preserve">Ожидаемые результаты реализации входящих в муниципальную программу подпрограмм </t>
  </si>
  <si>
    <t xml:space="preserve">Итоговая степень достижения плановых значений ожидаемых результатов реализации муниципальной программы </t>
  </si>
  <si>
    <t>2. Расчет степени достижения плановых значений ожидаемых результатов реализации муниципальной программы</t>
  </si>
  <si>
    <t>"Развитие системы образования Азовского немецкого национального района Омской области"</t>
  </si>
  <si>
    <t>Подпрограмма "Доступность качественного образования на территории Азовского немецкого национального муниципального района Омской области"</t>
  </si>
  <si>
    <t>Основное мероприятие: развитие дошкольного образования</t>
  </si>
  <si>
    <t>"Развитие системы образования Азовского немецкого национального муниципального района Омской области»</t>
  </si>
  <si>
    <t>Подпрограмма "Жизнеустройство детей, оставшихся без попечения родителей"</t>
  </si>
  <si>
    <t>Подпрограмма "Развитие инфраструктуры муниципальной системы образования"</t>
  </si>
  <si>
    <t xml:space="preserve">увеличение доли участников образовательных отношений, удовлетворенных качеством предоставляемого образования образовательными организациями </t>
  </si>
  <si>
    <t>увеличение доли детей-сирот и детей, оставшихся без попечения родителей на различные формы семейного устройства (опека (попечительство), приемная семья, усыновление) в семьи родственников, граждан РФ</t>
  </si>
  <si>
    <t>увеличение доли муниципальных общеобразовательных организаций, соответствующих современным требованиям обучения, в общем количестве муниципальных образовательных организаций</t>
  </si>
  <si>
    <t>увеличение доли детей в возрасте от 2 месяцев до 3 лет, которым предоставлена возможность получать услуги дошкольного образования</t>
  </si>
  <si>
    <t>увеличение доли обучающихся с 4 по 11 классы в муниципальных общеобразовательных организациях, участвующих в школьном этапе Всероссийской олимпиады школьников в общей численности обучающихся 4-11 классов</t>
  </si>
  <si>
    <t xml:space="preserve">увеличение доли детей-инвалидов в возрасте от 5 до 18 лет, охваченных программами дополнительного образования в общей численности детей-инвалидов в возрасте от 5 до 18 лет </t>
  </si>
  <si>
    <t>увеличение доли детей в возрасте от 5 до 18 лет, охваченных дополнительным образованием в общей численности детей от 5 до 18 лет, проживающих на территории Азовского ННМР Омской области</t>
  </si>
  <si>
    <t>увеличение доли приемных родителей, прошедших курс повышения психолого-педагогической компетенции, в общем количестве приемных родителей</t>
  </si>
  <si>
    <t xml:space="preserve">сокращение доли детей, оставшихся без попечения родителей, устроенных в организации для детей-сирот, не переданных в семьи </t>
  </si>
  <si>
    <t xml:space="preserve">увеличение доли муниципальных организаций, в которых созданы безопасные условия пребывания в общем количестве образовательных организаций </t>
  </si>
  <si>
    <t xml:space="preserve">увеличение доли общеобразовательных организаций, оснащенных современной мебелью, электронными и  техническими средствами обучения </t>
  </si>
  <si>
    <t xml:space="preserve">Цель муниципальной программы: Обеспечение высокого качества образования в соотвествии с меняющимися запросами населения и перспективными задачами развития общества и экономики </t>
  </si>
  <si>
    <t>Задача 1: Повышение доступности качественных услуг в сфере дошкольного, общего, дополнительного образования</t>
  </si>
  <si>
    <t>Цель подпрограммы 1. Обеспечение доступности качественного образования на территории Азовского ННМР Омской области</t>
  </si>
  <si>
    <t>Задача 1 подпрограммы: Создание равных возможностей для каждого ребенка в получении качественного дошкольного образования</t>
  </si>
  <si>
    <t>Основное мероприятие: Развитие дошкольного образования</t>
  </si>
  <si>
    <t>Мероприятие 1: Предоставление дошкольного образования и содержание ребёнка в дошкольном образовательном учреждении</t>
  </si>
  <si>
    <t>Мероприятие 2: Компенсация родительской платы, взимаемой за присмотр и уход за детьми, посещающими образовательные организации, реализующие образовательную программу дошкольного образования</t>
  </si>
  <si>
    <t>Обеспеченность государственных гарантий прав граждан на получение общедоступного и бесплатного дошкольного, в части финансирования расходов на оплату труда работников муниципальных образовательных организаций</t>
  </si>
  <si>
    <t>количество детей дошкольного возраста, охваченных услугами дошкольного образования</t>
  </si>
  <si>
    <t>чел</t>
  </si>
  <si>
    <t>Достижение уровня средней номинальной начисленной заработной платы педагогических работников муниципальных организаций дошкольного образования</t>
  </si>
  <si>
    <t>Доля родителей, получающих компенсацию части родительской платы за содержание ребенка в организациях, реализующих программы дошкольного образования</t>
  </si>
  <si>
    <t xml:space="preserve">Задача 2 подпрограммы 1 : Развитие инфраструктуры и ресурсного обеспечения общеобразовательных организаций
</t>
  </si>
  <si>
    <t>Основное мероприятие: Развитие общего образования</t>
  </si>
  <si>
    <t>Х</t>
  </si>
  <si>
    <t>Мероприятие 1: Предоставление общедоступного и бесплатного начального общего, основного общего, среднего (полного) общего образования по основным общеобразовательным программам</t>
  </si>
  <si>
    <t>обеспеченность государственных гарантий прав граждан на получение общедоступного и бесплатного начального общего, основного общего, среднего (полного) общего в части финансирования расходов на оплату труда работников муниципальных образовательных организаций</t>
  </si>
  <si>
    <t xml:space="preserve">увеличение доли выпускников общеобразовательных организаций, сдавших ЕГЭ </t>
  </si>
  <si>
    <t>количество детей, охваченных услугами общего образования</t>
  </si>
  <si>
    <t>2.1.2</t>
  </si>
  <si>
    <t>достижение уровня средней номинальной начисленной заработной платы педагогических работников муниципальных организаций общего образования</t>
  </si>
  <si>
    <t>Мероприятие 2: организация горячего питания обучающихся в муниципальных общеобразовательных организациях (обеспечение готовой к употреблению пищевой продукцией)</t>
  </si>
  <si>
    <t>Доля обучающихся в муниципальных общеобразовательных организациях, обеспечиваемых горячим питанием (готовой к употреблению пищевой продукцией) за счет субсидии на организацию горячего питания обучающихся в муниципальных общеобразовательных организациях (обеспечение готовой к употреблению пищевой продукцией), в общей численности обучающихся, проживающих в семьях, в которых средний доход на каждого члена семьи ниже полуторной величины прожиточного минимума в Омской области в расчете на душу населения, определенной по данным Азовского немецкий национальный муниципальный район Омской области</t>
  </si>
  <si>
    <t>обеспечение организации горячего питания обучающихся в муниципальных общеобразовательных организациях</t>
  </si>
  <si>
    <t>2.1.3</t>
  </si>
  <si>
    <t>Мероприятие 3: денежная компенсация за обеспечение бесплатным двухразовым питанием обучающихся с ограниченными возможностями здоровья</t>
  </si>
  <si>
    <t>Количество учащихся с ограниченными возможностями здоровья общеобразовательных учреждений, получающих бесплатное двухразовое питание</t>
  </si>
  <si>
    <t>2.1.4</t>
  </si>
  <si>
    <t>Мероприятие 4: организация бесплатного горячего питания обучающихся, получающих начальное общее образование в муниципальных образовательных организациях</t>
  </si>
  <si>
    <t>Доля обучающихся, получающих начальное общее образование в муниципальных образовательных организациях, получающих бесплатное горячее питание, к общему количеству обучающихся, получающих начальное общее образование в муниципальных образовательных организациях</t>
  </si>
  <si>
    <t>2.1.5</t>
  </si>
  <si>
    <t>Мероприятие 5: ежемесячное денежное вознаграждение за классное руководство педагогическим работникам муниципальных общеобразовательных организаций</t>
  </si>
  <si>
    <t>Доля классных руководителей, имеющих планы или программы воспитания из общего количества классных руководителей общеобразовательных организаций</t>
  </si>
  <si>
    <t xml:space="preserve">Задача 3. подпрограммы 1 муниципальной программы: Популяризация системы дополнительного образования 
</t>
  </si>
  <si>
    <t>Основное мероприятие: развитие дополнительного образования</t>
  </si>
  <si>
    <t>Мероприятие 1: Обеспечение организации дополнительного образования детей в муниципальных организациях дополнительного образования, осуществления финансово-экономического, хозяйственного, учебно-методического, информационно-кадрового сопровождения муниципальных образовательных организаций</t>
  </si>
  <si>
    <t>обеспеченность государственных гарантий прав граждан на получение общедоступного и бесплатного  дополнительного, образования в части финансирования расходов на оплату труда работников муниципальных образовательных организаций</t>
  </si>
  <si>
    <t>количество детей, охваченных услугами дополнительного образования</t>
  </si>
  <si>
    <t>достижение уровня средней номинальной начисленной заработной платы педагогических работников муниципальных организаций дополнительного образования</t>
  </si>
  <si>
    <t xml:space="preserve">Задача 4. подпрограммы 1 муниципальной программы: создание условий для развития, воспитания и социализации детей 
</t>
  </si>
  <si>
    <t>Основное мероприятие: развитие социальной воспитательной среды</t>
  </si>
  <si>
    <t>4.1</t>
  </si>
  <si>
    <t>4.1.1</t>
  </si>
  <si>
    <t>количество детей, охваченных летним оздоровлением</t>
  </si>
  <si>
    <t>5.1</t>
  </si>
  <si>
    <t>5.1.1</t>
  </si>
  <si>
    <t xml:space="preserve">Задача 5 подпрограммы 1: Содержание и обеспечение функционирования бюджетных учреждений, обслуживающих учреждения образования
</t>
  </si>
  <si>
    <t>Основное мероприятие: оказание помощи образовательным организациям в финансово-экономической, учебно-методической, хозяйственной деятельности</t>
  </si>
  <si>
    <t>доля проведённых заседаний методических  объединений, ассациации педагогов подведомственных учреждений образования</t>
  </si>
  <si>
    <t>6.1</t>
  </si>
  <si>
    <t>6.1.1</t>
  </si>
  <si>
    <t xml:space="preserve">Задача 6 подпрограммы 1:  достижение положительной динамики качества образования
</t>
  </si>
  <si>
    <t>Основное мероприятие: осуществление эффективности управления в сфере образования</t>
  </si>
  <si>
    <t xml:space="preserve">Мероприятие 1: Осуществление функций руководства и управления </t>
  </si>
  <si>
    <t>доля проведенных мониторингов подведомственных учреждений образования</t>
  </si>
  <si>
    <t>7.1</t>
  </si>
  <si>
    <t>7.1.1</t>
  </si>
  <si>
    <t xml:space="preserve">Задача 7 подпрограммы 1:  развитие сети образовательных организаций, реализующих образовательные программы дополнительного образования
</t>
  </si>
  <si>
    <t>Основное мероприятие: обеспечение функционирования модели персонефицированного финансирования дополнительного образования детей</t>
  </si>
  <si>
    <t>Мероприятие 1: организация персонифицированного финансирования дополнительного образования детей</t>
  </si>
  <si>
    <t>количество детей в возрасте от 5 до 18 лет, охваченных системой персонифицированного финансирования</t>
  </si>
  <si>
    <t>7.1.2</t>
  </si>
  <si>
    <t>Мероприятие 2: обеспечение организации дополнительного образования детей в муниципальных организациях дополнительного образования, осуществления финансового-экономического, учебно-методического, информационно-кадрового сопровождения муниципальных образовательных организаций</t>
  </si>
  <si>
    <t>доля детей в возрасте от 5 до 18 лет, охваченных дополнительным образованием</t>
  </si>
  <si>
    <t>Итого по подпрограмме 1 муниципальной программы</t>
  </si>
  <si>
    <t>Цель подпрограммы 2 муниципальной программы: реализация семейных форм устройства детей-сирот и детей, оставшихся без попечения родителей</t>
  </si>
  <si>
    <t>Задача 2 муниципальной программы: своевременное выявление детей, оставшихся без попечения родителей</t>
  </si>
  <si>
    <t>8.1</t>
  </si>
  <si>
    <t>8.1.1</t>
  </si>
  <si>
    <t>8.1.2</t>
  </si>
  <si>
    <t>8.1.3</t>
  </si>
  <si>
    <t>8.1.4</t>
  </si>
  <si>
    <t>Основное мероприятие: Обеспечение жизнеустройства детей-сирот и детей, оставшихся без попечения родителей, профилактика социального сиротства</t>
  </si>
  <si>
    <t>Мероприятие 1: Предоставление мер социальной поддержки приемным семьям</t>
  </si>
  <si>
    <t xml:space="preserve">Мероприятие 2: Ежемесячное денежное вознаграждение опекунам (попечителям, приемным родителям) </t>
  </si>
  <si>
    <t>Мероприятие 3: Предоставление  опекунам(попечителям) детей, оставшихся без попечения родителей, в том числе детей-сирот, денежных средств на содержание подопечных детей</t>
  </si>
  <si>
    <t>Мероприятие 4:  Организация и осуществление деятельности по опеке и попечительству над несовершеннолетними</t>
  </si>
  <si>
    <t>Итого по подпрограмме 2 муниципальной программы</t>
  </si>
  <si>
    <t>Увеличение доли приемных родителей и опекунов  (попечителей), получающих ежемесячное денежное вознаграждение за осуществление обязанностей по договору о приемной семье и договору об осуществлении опеки или попечительства</t>
  </si>
  <si>
    <t>Увеличение доли приемных родителей, получающих выплату на содержание приемных детей</t>
  </si>
  <si>
    <t>Увеличение доли  опекунов  (попечителей) детей-сирот и детей, оставшихся без попечения родителей, получающих выплату на содержание подопечных детей</t>
  </si>
  <si>
    <t>Увеличение доли детей-сирот и детей, оставшихся без попечения родителей, переданных на воспитание в семьи, от общего количества выявленных  детей- сирот и детей, оставшихся без попечения родителей, в текущем году</t>
  </si>
  <si>
    <t>Задача 3 муниципальной программы: формирование современной инфраструктуры в образовательных организациях</t>
  </si>
  <si>
    <t xml:space="preserve">Цель подпрограммы 3 муниципальной программы: модернизация инфраструктуры и материально-технического обеспечения образовательных организаций </t>
  </si>
  <si>
    <t xml:space="preserve">Задача 1 подпрограммы 3: укрепление сети и инфраструктуры образовательных учреждений 
</t>
  </si>
  <si>
    <t>9.1</t>
  </si>
  <si>
    <t>9.1.1</t>
  </si>
  <si>
    <t>Основное мероприятие: развитие инфраструктуры образовательных организаций</t>
  </si>
  <si>
    <t>9.1.2</t>
  </si>
  <si>
    <t>Мероприятие 1:     Ремонт зданий и материально-техническое оснащение муниципальных образовательных организаций  Азовского немецкого национального муниципального района Омской области, в том числе, приобретение оборудования, спортивного инвентаря и оборудования, мягкого инвентаря, строительных материалов, окон, дверей в целях подготовки к новому учебному году</t>
  </si>
  <si>
    <t>Доля муниципальных образовательных организаций Азовского немецкого национального муниципального района Омской области, допущенных муниципальными комиссиями по проверке готовности образовательных организаций к началу нового учебного года, в общем количестве муниципальных образовательных организаций Азовского немецкого национального района Омской области</t>
  </si>
  <si>
    <t>Мероприятие 2:     Ремонт зданий, установка систем и оборудования пожарной и общей безопасности в муниципальных образовательных организациях</t>
  </si>
  <si>
    <t>Доля муниципальных образовательных организаций, в которых проведены мероприятия по ремонту зданий, установке систем и оборудования пожарной и общей безопасности за счет средств субсидий на ремонт зданий, установку систем и оборудования пожарной и общей безопасности в муниципальных образовательных организациях в общем количестве муниципальных образовательных организаций района, которым предоставлена субсидия</t>
  </si>
  <si>
    <t>10</t>
  </si>
  <si>
    <t>Задача 2 подпрограммы 3: Создание новых мест общего образования и инновационной инфраструктуры в муниципальных общеобразовательных организациях</t>
  </si>
  <si>
    <t>10.1</t>
  </si>
  <si>
    <t>10.1.1</t>
  </si>
  <si>
    <t>Количество муниципальных общеобразовательных организаций, в которых планируется 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t>
  </si>
  <si>
    <t>шт</t>
  </si>
  <si>
    <t>10.1.2</t>
  </si>
  <si>
    <t>Численность детей, обучающихся на базе центров образования цифрового и гуманитарного профилей, в том числе по предметным областям "Технология", "Информатика", "Основы безопасности жизнедеятельности"</t>
  </si>
  <si>
    <t>10.1.3</t>
  </si>
  <si>
    <t>Мероприятие 2: Организация деятельности центров образования для формирования у обучающихся современных технологических и гуманитарных навыков в муниципальных общеобразовательных организациях, участия обучающихся в мероприятиях</t>
  </si>
  <si>
    <t>Мероприятие 1: 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t>
  </si>
  <si>
    <t>Мероприятие 3: Ремонт зданий, сооружений, установка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t>
  </si>
  <si>
    <t>Доля муниципальных общеобразовательных организаций, в которых проведены мероприятия по ремонту зданий, сооружений, установке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 за счет средств субсидии на ремонт зданий, сооружений, установку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 в общем количестве муниципальных образовательных организаций района, которым предоставлена субсидия</t>
  </si>
  <si>
    <t>10.2</t>
  </si>
  <si>
    <t>Основное мероприятие: Реализация муниципального проекта "Современная школа" направленного на достижение целей регионального проекта "Современная школа"</t>
  </si>
  <si>
    <t>Основное мероприятие:  Реализация регионального проекта "Успех каждого ребенка", направленного на достижение целей федерального проекта "Успех каждого ребенка"</t>
  </si>
  <si>
    <t>10.2.1</t>
  </si>
  <si>
    <t>Мероприятие 1:    Создание в общеобразовательных организациях, расположенных в сельской местности и малых городах, условий для занятий физической культурой и спортом</t>
  </si>
  <si>
    <t>Количество учащихся, дополнительно привлеченных к занятиям физической культурой и спортом</t>
  </si>
  <si>
    <t>11</t>
  </si>
  <si>
    <t xml:space="preserve">Задача 3 подпрограммы 3: укрепление сети и инфраструктуры прочих учреждений </t>
  </si>
  <si>
    <t>11.1</t>
  </si>
  <si>
    <t>Основное мероприятие: Сохранение и развитие инфраструктуры детского отдыха и оздоровления, повышение комфортности и безопасности пребывания детей в учреждениях отдыха и оздоровления</t>
  </si>
  <si>
    <t>11.1.1</t>
  </si>
  <si>
    <t>Мероприятие 1:     Подготовка стационарных муниципальных детских оздоровительных лагерей</t>
  </si>
  <si>
    <t>Итого по подпрограмме 3 муниципальной программы</t>
  </si>
  <si>
    <t>Итого по муниципальной программе</t>
  </si>
  <si>
    <t xml:space="preserve">Исполнитель основного мероприятия целевой подпрограммы  </t>
  </si>
  <si>
    <t>Количество детей дошкольного возраста, охваченных услугами дошкольного образования</t>
  </si>
  <si>
    <t>Обеспеченность государственных гарантий прав граждан на получение общедоступного и бесплатного начального общего, основного общего, среднего (полного) общего в части финансирования расходов на оплату труда работников муниципальных образовательных организаций</t>
  </si>
  <si>
    <t>Достижение уровня средней номинальной начисленной заработной платы педагогических работников муниципальных организаций общего образования</t>
  </si>
  <si>
    <t xml:space="preserve">Увеличение доли выпускников общеобразовательных организаций, сдавших ЕГЭ </t>
  </si>
  <si>
    <t>Количество детей, охваченных услугами общего образования</t>
  </si>
  <si>
    <t>Обеспечение организации горячего питания обучающихся в муниципальных общеобразовательных организациях</t>
  </si>
  <si>
    <t>Обеспеченность государственных гарантий прав граждан на получение общедоступного и бесплатного  дополнительного, образования в части финансирования расходов на оплату труда работников муниципальных образовательных организаций</t>
  </si>
  <si>
    <t>Количество детей, охваченных услугами дополнительного образования</t>
  </si>
  <si>
    <t>Достижение уровня средней номинальной начисленной заработной платы педагогических работников муниципальных организаций дополнительного образования</t>
  </si>
  <si>
    <t>Количество детей, охваченных летним оздоровлением</t>
  </si>
  <si>
    <t>Доля проведённых заседаний методических  объединений, ассациации педагогов подведомственных учреждений образования</t>
  </si>
  <si>
    <t>Доля проведенных мониторингов подведомственных учреждений образования</t>
  </si>
  <si>
    <t>Количество детей в возрасте от 5 до 18 лет, охваченных системой персонифицированного финансирования</t>
  </si>
  <si>
    <t>Доля детей в возрасте от 5 до 18 лет, охваченных дополнительным образованием</t>
  </si>
  <si>
    <t>Эффективность реализации подпрограммы № 2</t>
  </si>
  <si>
    <t>Мероприятие 2: Ремонт зданий, установка систем и оборудования пожарной и общей безопасности в муниципальных образовательных организациях</t>
  </si>
  <si>
    <t>ед</t>
  </si>
  <si>
    <t>Эффективность реализации подпрограммы № 3</t>
  </si>
  <si>
    <t>Количество стационарных детских оздоровительных лагерей, открытых в установленном порядке</t>
  </si>
  <si>
    <t>01</t>
  </si>
  <si>
    <t>00000</t>
  </si>
  <si>
    <t>02</t>
  </si>
  <si>
    <t>10010 70080</t>
  </si>
  <si>
    <t>20 20</t>
  </si>
  <si>
    <t>01  01</t>
  </si>
  <si>
    <t>70110</t>
  </si>
  <si>
    <t>70150 S0150</t>
  </si>
  <si>
    <t>02  02</t>
  </si>
  <si>
    <t>1  1</t>
  </si>
  <si>
    <t>L3042</t>
  </si>
  <si>
    <t>53032</t>
  </si>
  <si>
    <t>10020</t>
  </si>
  <si>
    <t>03</t>
  </si>
  <si>
    <t>20 20 20</t>
  </si>
  <si>
    <t>1  1  1</t>
  </si>
  <si>
    <t>03 03 03</t>
  </si>
  <si>
    <t>10010 70100 S0100</t>
  </si>
  <si>
    <t>04</t>
  </si>
  <si>
    <t>04 04 04</t>
  </si>
  <si>
    <t>10010 70780 S0780</t>
  </si>
  <si>
    <t>05</t>
  </si>
  <si>
    <t>05 05 05</t>
  </si>
  <si>
    <t>06</t>
  </si>
  <si>
    <t>19980</t>
  </si>
  <si>
    <t>07</t>
  </si>
  <si>
    <t>10010</t>
  </si>
  <si>
    <t>07 07 07</t>
  </si>
  <si>
    <t>3  3</t>
  </si>
  <si>
    <t>72230 S2230</t>
  </si>
  <si>
    <t xml:space="preserve">20 20 </t>
  </si>
  <si>
    <t>03 03</t>
  </si>
  <si>
    <t>E1</t>
  </si>
  <si>
    <t>E1 E1</t>
  </si>
  <si>
    <t>71930 S1930</t>
  </si>
  <si>
    <t>51691</t>
  </si>
  <si>
    <t>72020 S2020</t>
  </si>
  <si>
    <t>E2</t>
  </si>
  <si>
    <t>50971</t>
  </si>
  <si>
    <t>Ожидаемые результаты реализации Подпрограммы "Доступность качественного образования на территории Азовского немецкого национального муниципального района Омской области"</t>
  </si>
  <si>
    <t>Ожидаемые результаты реализации Подпрограммы "Жизнеустройство детей, оставшихся без попечения родителей"</t>
  </si>
  <si>
    <t>Ожидаемые результаты реализации Подпрограммы "Развитие инфраструктуры муниципальной системы образования"</t>
  </si>
  <si>
    <t>Ожидаемые результаты реализации Программы "Развитие системы образования Азовского немецкого национального муниципального района Омской области"</t>
  </si>
  <si>
    <t xml:space="preserve">Ожидаемые результаты реализации входящих в муниципальную программу </t>
  </si>
  <si>
    <t>1   1</t>
  </si>
  <si>
    <t>Приложение № 3</t>
  </si>
  <si>
    <t xml:space="preserve">к постановлению Администрации Азовского </t>
  </si>
  <si>
    <t>немецкого национального</t>
  </si>
  <si>
    <t>муниципального района Омской области</t>
  </si>
  <si>
    <t>Приложение № 2</t>
  </si>
  <si>
    <t>Основное мероприятие: обеспечение функционирования модели персонифицированного финансирования дополнительного образования детей</t>
  </si>
  <si>
    <t>Мероприятие 1:  Организация и осуществление деятельности по опеке и попечительству над несовершеннолетними</t>
  </si>
  <si>
    <t>8</t>
  </si>
  <si>
    <t>Задача 8 подпрограммы 1:  Развитие инфраструктуры и ресурсного обеспечения муниципальных дошкольных образовательных организаций, общеобразовательных организаций, организаций дополнительного образования, реализующих дополнительные общеобразовательные программы для детей.</t>
  </si>
  <si>
    <t>Основное мероприятие: Создание условий для организации образовательного процесса, обеспечения безопасности и охраны здоровья обучающихся в муниципальных дошкольных образовательных организациях, общеобразовательных организациях, организациях дополнительного образования</t>
  </si>
  <si>
    <t>08</t>
  </si>
  <si>
    <t>20   20</t>
  </si>
  <si>
    <t>08   08</t>
  </si>
  <si>
    <t>72550   S2550</t>
  </si>
  <si>
    <t>9</t>
  </si>
  <si>
    <t>Задача 9 подпрограммы 1:  "Реализация муниципального проекта "Патриотическое воспитание граждан Российской Федерации" направленного на достижение целей регионального проекта "Патриотическое воспитание граждан Российской Федерации"</t>
  </si>
  <si>
    <t>Основное мероприятие: "Реализация муниципального проекта "Патриотическое воспитание граждан Российской Федерации" направленного на достижение целей регионального проекта "Патриотическое воспитание граждан Российской Федерации"</t>
  </si>
  <si>
    <t>5179F</t>
  </si>
  <si>
    <t>EВ</t>
  </si>
  <si>
    <t xml:space="preserve">Мероприятие 1: Обеспечение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 </t>
  </si>
  <si>
    <t>3.1.2</t>
  </si>
  <si>
    <t>Мероприятие 3: Материально-технические мероприятия, обеспечивающие условия для занятий физической культурой и спортом</t>
  </si>
  <si>
    <t xml:space="preserve">10020 </t>
  </si>
  <si>
    <t xml:space="preserve">20 20  20  </t>
  </si>
  <si>
    <t>3  3  3</t>
  </si>
  <si>
    <t xml:space="preserve">01  01   01  </t>
  </si>
  <si>
    <t xml:space="preserve">71320 S1320   10010  </t>
  </si>
  <si>
    <t>20 20  20</t>
  </si>
  <si>
    <t>01 01   01</t>
  </si>
  <si>
    <t>70040  S0040  10020</t>
  </si>
  <si>
    <t xml:space="preserve">Мероприятие 2:    Развитие инфраструктуры детского отдыха и оздоровления, повышение комфортности и безопасности пребывания детей в муниципальных учреждениях отдыха и оздоровления   </t>
  </si>
  <si>
    <t>11.1.2</t>
  </si>
  <si>
    <t>20  20</t>
  </si>
  <si>
    <t>03  03</t>
  </si>
  <si>
    <t>72240  S2240</t>
  </si>
  <si>
    <t>Доля муниципальных учреждений отдыха детей и их оздоровления, в которых выполнен запланированный ремонт объектов инфраструктуры в рамках реализации Плана мероприятий («дорожные карты») «Развитие и укрепление материально-технической базы муниципальных и государственных организаций отдыха детей и их оздоровления, расположенных на территории Омской области, на 2020-2024 годы», утвержденного распоряжением Правительства Омской области от 01.04.2020 № 41-рп (далее – «дорожная карта»), в общем количестве муниципальных учреждений отдыха детей и их оздоровления, требующих ремонта и участвующих в реализации мероприятий «дорожные карты» в текущем году (процентов)</t>
  </si>
  <si>
    <t>9.1.3</t>
  </si>
  <si>
    <t>Мероприятие 3:     Разработка проектной документации и проведение проверки достоверности определения сметной стоимости строительства, реконструкции,. капитального ремонта объектов капитального строительства</t>
  </si>
  <si>
    <t>Доля муниципальных общеобразовательных организаций, получивших положительное заключение о проверке достоверности определения сметной стоимости строительства, реконструкции, капитального ремонта объектов капитального строительства в общем количестве муниципальных образовательных организаций, прошедших отбор.</t>
  </si>
  <si>
    <t>X</t>
  </si>
  <si>
    <t>71400   S1400</t>
  </si>
  <si>
    <t>10.1.4</t>
  </si>
  <si>
    <t>Мероприятие 4:          Ремонт и (или) материально-техническое оснащение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t>
  </si>
  <si>
    <t>Е1  Е1</t>
  </si>
  <si>
    <t>72110  S2110</t>
  </si>
  <si>
    <t>Количество общеобразовательных организаций, расположенных в сельской местности и малых городах, в которых проведены мероприятия по ремонту и (или) материально-техническому оснащению центров образования естественно-научной и технологической направленностей</t>
  </si>
  <si>
    <t>Доля обучающихся, получающих основное общее, среднее общее образование в муниципальных общеобразовательных организациях, обеспечиваемых горячим питанием (готовой к употреблению пищевой продукцией) за счет субсидии на организацию горячего питания обучающихся в муниципальных общеобразовательных организациях (обеспечение готовой к употреблению пищевой продукцией), в общей численности обучающихся, получающих основное общее, среднее общее образование в муниципальных общеобразовательных организациях, проживающих в семьях, в которых средний доход на каждого члена семьи ниже полуторной величины прожиточного минимума в Омской области в расчете на душу населения, определенной по данным Азовского немецкий национальный муниципальный район Омской области</t>
  </si>
  <si>
    <t xml:space="preserve">доля детей в возрасте от 6 до 18 лет, направленных на отдых в каникулярное время в организации отдыха детей и их оздоровления, за счет средств областного бюджета в форме субсидий местным бюджетам, от общей численности детей в возрасте от 6 до 18 лет, проживающих на территории Азовского немецкого национального муниципального района Омской области </t>
  </si>
  <si>
    <t>Доля муниципальных образовательных организаций, в которых проведены мероприятия, в общем количестве муниципальных образовательных организаций района, которым предоставлена субсидия</t>
  </si>
  <si>
    <t>Количество введенных ставок советников директора по воспитанию и взаимодействию с детскими общественными объединениями в муниципальных общеобразовательных организациях</t>
  </si>
  <si>
    <t>Доля стационарных муниципальных детских оздоровительных лагерей, в которых за счет средств областного бюджета реализованы мероприятия по подготовке к открытию, от общего количества муниципальных детских оздоровительных лагерей, получивших субсидию на указанные цели</t>
  </si>
  <si>
    <t>Мероприятие 1: Обеспечение организации дополнительного образования детей в муниципальных организациях дополнительного образования, осуществления финансово-экономического, хозяйственного, учебно-методического, информационно-кадрового сопровождения муниципальных образовательных организаций.                               Мероприятие 2: Обеспечение организации дополнительного образования детей в муниципальных организациях дополнительного образования Азовского немецкого национального муниципального района омской области</t>
  </si>
  <si>
    <t>увеличение доли детей в возрасте от 5 до 18 лет, имеющих право на получение дополнительного образования в рамках системы персонифицированного финансирования в общей численности детей  в возрасте от 5 до 18 лет</t>
  </si>
  <si>
    <t>Основное мероприятие: Реализация муниципального проекта "Патриотическое воспитание граждан Российской Федерации" направленного на достижение целей регионального проекта "Патриотическое воспитание граждан Российской Федерации"</t>
  </si>
  <si>
    <t>9.1.4</t>
  </si>
  <si>
    <t>9.1.5</t>
  </si>
  <si>
    <t>70560   S0560</t>
  </si>
  <si>
    <t>70990   S0990</t>
  </si>
  <si>
    <t>Доля муниципальных образовательных организаций Азовского немецкого национального муниципального района Омской области, в которых проведены мероприятия по материально-техническому оснащению за счет средств субсидии на материально-техническое оснащение муниципальных образовательных организаций, предоставленных Азовскому немецкому национальному муниципальному району Омской области, в общем количестве муниципальных образовательных организаций Азовского немецкого национального муниципального района, которым предоставлены средства указанных субсидий на соответствующие цели</t>
  </si>
  <si>
    <t>Мероприятие 4:     Материально-техническое оснащение муниципальных образовательных организаций</t>
  </si>
  <si>
    <t>Мероприятие 5:   Реализация дополнительных мероприятий в области содействия занятости населения, направленных на осуществление работодателями сопровождения при содействии занятости инвалидов</t>
  </si>
  <si>
    <t xml:space="preserve">Доля детей в возрасте от 6 до 18 лет, направленных на отдых в каникулярное время в организации отдыха детей и их оздоровления, за счет средств областного бюджета в форме субсидий местным бюджетам, от общей численности детей в возрасте от 6 до 18 лет, проживающих на территории Азовского немецкого национального муниципального района Омской области </t>
  </si>
  <si>
    <t>на 01.01.2025</t>
  </si>
  <si>
    <t>за 2024 год</t>
  </si>
  <si>
    <t xml:space="preserve">2024 год </t>
  </si>
  <si>
    <t>Наименование основного мероприятия (далее - ОМ)</t>
  </si>
  <si>
    <t xml:space="preserve">Уровень финансового обеспечения мероприятия (единиц)     </t>
  </si>
  <si>
    <t xml:space="preserve">Эффективность реализации мероприятия (единиц) </t>
  </si>
  <si>
    <t>Степень достижения значения целевого индикатора (единиц)</t>
  </si>
  <si>
    <t>Мероприятие 5: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(ежемесячное денежное вознаграждение за классное руководство педагогическим работникам муниципальных образовательных организаций Омской области, реализующих образовательные программы начального общего, основного общего и среднего общего образования, в том числе адаптированные основные общеобразовательные программы)</t>
  </si>
  <si>
    <t>Доля педагогических работников образовательных организаций, получивших ежемесячное денежное вознаграждение за классное руководство  (из расчета 5 тыс. рублей в месяц с учетом страховых взносов в государственные внебюджетные фонды, а также районных коэффициентов и процентных надбавок), в общей численности педагогических работников такой категории</t>
  </si>
  <si>
    <t>2.1.6</t>
  </si>
  <si>
    <t>2.1.7</t>
  </si>
  <si>
    <t>Мероприятие 6: Обеспечение пунктов проведения экзаменов (далее – ППЭ) для государственной итоговой аттестации по образовательным программам основного общего и среднего общего образования (далее – ГИА), организованных на базе муниципальных общеобразовательных организаций, автоматизированным рабочим местом, подключенным к защищенной сети передачи данных "Проведение государственной итоговой аттестации по образовательным программам основного общего и среднего общего образования в пунктах проведения экзаменов" для связи с личным кабинетом ППЭ, соответствующим требованиям информационной безопасности</t>
  </si>
  <si>
    <t>Мероприятие 7: Ежемесячное денежное вознаграждение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 (ежемесячное денежное вознаграждение советникам директоров по воспитанию и взаимодействию с детскими общественными объединениями муниципальных общеобразовательных организаций)</t>
  </si>
  <si>
    <t>Доля пунктов проведения экзаменов (далее - ППЭ) для ГИА, организованных на базе муниципальных общеобразовательных организаций, обеспеченных автоматизированным рабочим местом, подключенным к защищенной сети передачи данных "Проведение государственной итоговой аттестации по образовательным программам основного общего и среднего общего образования в пунктах проведения экзаменов" для связи с личным кабинетом ППЭ, соответствующим требованиям информационной безопасности к общему количеству ППЭ для ГИА, организованных на базе муниципальных общеобразовательных организаций</t>
  </si>
  <si>
    <t>Доля советников директоров по воспитанию и взаимодействию с детскими общественными объединениями, получившие выплаты ежемесячного денежного вознаграждения советникам директоров по воспитанию и взаимодействию с детскими общественными объединениями,  в общей  численности советников директоров по воспитанию и взаимодействию с детскими общественными объединениями.</t>
  </si>
  <si>
    <t xml:space="preserve">доля оздоровленных детей </t>
  </si>
  <si>
    <t>Мероприятие 1:  Организация и осуществление мероприятий по работе с детьми и молодежью в каникулярное время</t>
  </si>
  <si>
    <t>Мероприятие 2:  Обеспечение выплат обучающимся по образовательным программам высшего образования по направлению подготовки "Образование и педагогические науки", заключившим договор о целевом обучении</t>
  </si>
  <si>
    <t>6.1.2</t>
  </si>
  <si>
    <t>Обеспечены выплаты обучающимся по очной форме обучения по направлению подготовки "Образование и педагогические науки" в образовательных организациях высшего образования, расположенных на территории Омской области, заключившим договор о целевом обучении после 1 мая 2024 года в целях дальнейшего трудоустройства в муниципальную образовательную организацию</t>
  </si>
  <si>
    <t>6.2</t>
  </si>
  <si>
    <t>6.2.1</t>
  </si>
  <si>
    <t>Основное мероприятие: развитие кадрового</t>
  </si>
  <si>
    <t xml:space="preserve">Мероприятие 1:  Организация и проведение мероприятий, направленных на развитие творческой деятельности педагогических работников, поддержку инновационных технологий в организации образовательного процесса, рост профессионального мастерства педагогических работников, утверждение приоритетов образования в обществе, повышение статуса педагогических профессий, привлечение молодежи к работе в образовательных организациях. </t>
  </si>
  <si>
    <t>Доля получивших поощрение из числа творчески работающих педагогических работников и руководителей муниципальных организаций, осуществляющих образовательную деятельность, расположенных на территории Азовского немецкого национального муниципального района Омской области, имеющих право на получение данного поощрения, в общей численности педагогических работников и руководителей муниципальных организаций, имеющих право на получение данного поощрения в текущем году.</t>
  </si>
  <si>
    <t>Мероприятие 1: Предоставление дополнительных мер социальной поддержки членам семей участников специальной военной операции</t>
  </si>
  <si>
    <t>Достигнута доля обучающихся в муниципальных образовательных организациях, являющихся членами семей участников специальной военной операции, которые предусмотрены   Указом   Губернатора Омской области от   3 августа 2023   года N 181 "Об установлении дополнительных мер поддержки и помощи для участников специальной военной операции и членов их семей на территории Омской области", обеспеченных дополнительными мерами социальной поддержки членам семей таких граждан, к общему количеству обучающихся в муниципальных образовательных организациях, являющихся членами семей указанных граждан</t>
  </si>
  <si>
    <t xml:space="preserve">Задача 1 подпрограммы 2: своевременное выявление детей, оставшихся без попечения родителей
</t>
  </si>
  <si>
    <t>Мероприятие 2:    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t>
  </si>
  <si>
    <t>10.2.2</t>
  </si>
  <si>
    <t>Количество общеобразовательных организаций, в которых обновлена материально-техническая база для занятий детей физической культурой и спортом</t>
  </si>
  <si>
    <t>ед.</t>
  </si>
  <si>
    <t>70030</t>
  </si>
  <si>
    <t>50502</t>
  </si>
  <si>
    <t>Мероприятие 2:  Ежемесячное денежное вознаграждение опекунам (попечителям, приемным родителям)</t>
  </si>
  <si>
    <t>Мероприятие 1:Предоставление приемным семьям мер социальной поддержки</t>
  </si>
  <si>
    <t>Мероприятие 3: Предоставление опекунам (попечителям) детей, оставшихся без попечения родителей, в том числе детей-сирот, денежных средств на содержание подопечных детей</t>
  </si>
  <si>
    <t xml:space="preserve">Доля работающих инвалидов на конец отчетного периода </t>
  </si>
  <si>
    <t>72770 S2770</t>
  </si>
  <si>
    <t>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t>
  </si>
  <si>
    <t>Достижение доли получивших поощрение из числа творчески работающих педагогических работников и руководителей муниципальных организаций, осуществляющих образовательную деятельность, расположенных на территории Азовского немецкого национального муниципального района Омской области, имеющих право на получение данного поощрения, в общей численности педагогических работников и руководителей муниципальных организаций, имеющих право на получение данного поощрения в текущем году</t>
  </si>
  <si>
    <t>Обеспечить выплаты обучающимся по очной форме обучения по направлению подготовки "Образование и педагогические науки" в образовательных организациях высшего образования, расположенных на территории Омской области, заключившим договор о целевом обучении после 1 мая 2024 года в целях дальнейшего трудоустройства в муниципальную образовательную организацию</t>
  </si>
  <si>
    <t>Обеспечение пунктов проведения экзаменов (далее – ППЭ) для государственной итоговой аттестации по образовательным программам основного общего и среднего общего образования (далее – ГИА), организованных на базе муниципальных общеобразовательных организаций, автоматизированным рабочим местом, подключенным к защищенной сети передачи данных "Проведение государственной итоговой аттестации по образовательным программам основного общего и среднего общего образования в пунктах проведения экзаменов" для связи с личным кабинетом ППЭ, соответствующим требованиям информационной безопасности</t>
  </si>
  <si>
    <t>от 02.04.2025 № 207</t>
  </si>
</sst>
</file>

<file path=xl/styles.xml><?xml version="1.0" encoding="utf-8"?>
<styleSheet xmlns="http://schemas.openxmlformats.org/spreadsheetml/2006/main">
  <numFmts count="3">
    <numFmt numFmtId="164" formatCode="#,##0.00\ _₽"/>
    <numFmt numFmtId="165" formatCode="00;&quot;&quot;;00"/>
    <numFmt numFmtId="166" formatCode="0.0000"/>
  </numFmts>
  <fonts count="13">
    <font>
      <sz val="11"/>
      <color theme="1"/>
      <name val="Calibri"/>
      <family val="2"/>
      <charset val="204"/>
      <scheme val="minor"/>
    </font>
    <font>
      <sz val="10"/>
      <name val="Times New Roman"/>
      <family val="1"/>
      <charset val="204"/>
    </font>
    <font>
      <sz val="12"/>
      <name val="Times New Roman"/>
      <family val="1"/>
      <charset val="204"/>
    </font>
    <font>
      <b/>
      <i/>
      <sz val="12"/>
      <name val="Times New Roman"/>
      <family val="1"/>
      <charset val="204"/>
    </font>
    <font>
      <sz val="11"/>
      <name val="Times New Roman"/>
      <family val="1"/>
      <charset val="204"/>
    </font>
    <font>
      <b/>
      <sz val="12"/>
      <name val="Times New Roman"/>
      <family val="1"/>
      <charset val="204"/>
    </font>
    <font>
      <sz val="14"/>
      <name val="Times New Roman"/>
      <family val="1"/>
      <charset val="204"/>
    </font>
    <font>
      <u/>
      <sz val="14"/>
      <name val="Times New Roman"/>
      <family val="1"/>
      <charset val="204"/>
    </font>
    <font>
      <b/>
      <sz val="11"/>
      <name val="Times New Roman"/>
      <family val="1"/>
      <charset val="204"/>
    </font>
    <font>
      <b/>
      <sz val="10"/>
      <name val="Times New Roman"/>
      <family val="1"/>
      <charset val="204"/>
    </font>
    <font>
      <sz val="11"/>
      <color theme="1"/>
      <name val="Times New Roman"/>
      <family val="1"/>
      <charset val="204"/>
    </font>
    <font>
      <b/>
      <sz val="8"/>
      <color rgb="FF000000"/>
      <name val="Times New Roman"/>
      <family val="1"/>
      <charset val="204"/>
    </font>
    <font>
      <sz val="12"/>
      <color theme="1"/>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theme="3" tint="0.79998168889431442"/>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8"/>
      </left>
      <right/>
      <top style="thin">
        <color indexed="8"/>
      </top>
      <bottom/>
      <diagonal/>
    </border>
    <border>
      <left style="thin">
        <color indexed="8"/>
      </left>
      <right/>
      <top/>
      <bottom/>
      <diagonal/>
    </border>
    <border>
      <left style="thin">
        <color indexed="8"/>
      </left>
      <right/>
      <top/>
      <bottom style="thin">
        <color indexed="8"/>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8"/>
      </left>
      <right style="thin">
        <color indexed="8"/>
      </right>
      <top style="thin">
        <color indexed="8"/>
      </top>
      <bottom/>
      <diagonal/>
    </border>
    <border>
      <left style="thin">
        <color indexed="8"/>
      </left>
      <right style="thin">
        <color indexed="8"/>
      </right>
      <top/>
      <bottom/>
      <diagonal/>
    </border>
    <border>
      <left style="thin">
        <color indexed="8"/>
      </left>
      <right style="thin">
        <color indexed="8"/>
      </right>
      <top style="thin">
        <color indexed="64"/>
      </top>
      <bottom/>
      <diagonal/>
    </border>
    <border>
      <left style="thin">
        <color indexed="8"/>
      </left>
      <right style="thin">
        <color indexed="64"/>
      </right>
      <top style="thin">
        <color indexed="64"/>
      </top>
      <bottom/>
      <diagonal/>
    </border>
    <border>
      <left style="thin">
        <color indexed="8"/>
      </left>
      <right style="thin">
        <color indexed="64"/>
      </right>
      <top/>
      <bottom/>
      <diagonal/>
    </border>
    <border>
      <left style="thin">
        <color indexed="8"/>
      </left>
      <right/>
      <top style="thin">
        <color indexed="64"/>
      </top>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style="thin">
        <color indexed="8"/>
      </left>
      <right style="thin">
        <color indexed="64"/>
      </right>
      <top style="thin">
        <color indexed="8"/>
      </top>
      <bottom/>
      <diagonal/>
    </border>
    <border>
      <left style="thin">
        <color indexed="8"/>
      </left>
      <right style="thin">
        <color indexed="64"/>
      </right>
      <top/>
      <bottom style="thin">
        <color indexed="8"/>
      </bottom>
      <diagonal/>
    </border>
  </borders>
  <cellStyleXfs count="1">
    <xf numFmtId="0" fontId="0" fillId="0" borderId="0"/>
  </cellStyleXfs>
  <cellXfs count="352">
    <xf numFmtId="0" fontId="0" fillId="0" borderId="0" xfId="0"/>
    <xf numFmtId="164" fontId="4" fillId="0" borderId="3" xfId="0" applyNumberFormat="1" applyFont="1" applyFill="1" applyBorder="1" applyAlignment="1">
      <alignment vertical="top" wrapText="1"/>
    </xf>
    <xf numFmtId="164" fontId="4" fillId="0" borderId="1" xfId="0" applyNumberFormat="1" applyFont="1" applyFill="1" applyBorder="1" applyAlignment="1">
      <alignment vertical="top" wrapText="1"/>
    </xf>
    <xf numFmtId="0" fontId="4" fillId="0" borderId="4" xfId="0" applyFont="1" applyFill="1" applyBorder="1" applyAlignment="1">
      <alignment vertical="top" wrapText="1"/>
    </xf>
    <xf numFmtId="164" fontId="4" fillId="0" borderId="2" xfId="0" applyNumberFormat="1" applyFont="1" applyFill="1" applyBorder="1" applyAlignment="1">
      <alignment vertical="top" wrapText="1"/>
    </xf>
    <xf numFmtId="0" fontId="4" fillId="0" borderId="0" xfId="0" applyFont="1" applyFill="1"/>
    <xf numFmtId="0" fontId="1" fillId="0" borderId="0" xfId="0" applyFont="1" applyFill="1"/>
    <xf numFmtId="0" fontId="1" fillId="0" borderId="0" xfId="0" applyFont="1" applyFill="1" applyAlignment="1">
      <alignment horizontal="center"/>
    </xf>
    <xf numFmtId="49" fontId="5" fillId="0" borderId="0" xfId="0" applyNumberFormat="1" applyFont="1" applyFill="1" applyBorder="1" applyAlignment="1">
      <alignment vertical="top" wrapText="1"/>
    </xf>
    <xf numFmtId="49" fontId="1" fillId="0" borderId="4" xfId="0" applyNumberFormat="1" applyFont="1" applyFill="1" applyBorder="1" applyAlignment="1">
      <alignment horizontal="left" vertical="top" wrapText="1"/>
    </xf>
    <xf numFmtId="0" fontId="2" fillId="2" borderId="1" xfId="0" applyFont="1" applyFill="1" applyBorder="1" applyAlignment="1">
      <alignment horizontal="center" vertical="top" wrapText="1"/>
    </xf>
    <xf numFmtId="0" fontId="4" fillId="0" borderId="1" xfId="0" applyFont="1" applyFill="1" applyBorder="1" applyAlignment="1">
      <alignment vertical="top" wrapText="1"/>
    </xf>
    <xf numFmtId="0" fontId="2" fillId="0" borderId="2" xfId="0" applyFont="1" applyFill="1" applyBorder="1" applyAlignment="1">
      <alignment horizontal="center" vertical="top" wrapText="1"/>
    </xf>
    <xf numFmtId="0" fontId="2" fillId="0" borderId="1" xfId="0" applyFont="1" applyFill="1" applyBorder="1" applyAlignment="1">
      <alignment horizontal="center" vertical="top" wrapText="1"/>
    </xf>
    <xf numFmtId="0" fontId="2" fillId="0" borderId="1" xfId="0" applyFont="1" applyFill="1" applyBorder="1" applyAlignment="1">
      <alignment vertical="top" wrapText="1"/>
    </xf>
    <xf numFmtId="0" fontId="4" fillId="0" borderId="0" xfId="0" applyFont="1" applyFill="1" applyBorder="1"/>
    <xf numFmtId="0" fontId="4" fillId="0" borderId="0" xfId="0" applyFont="1" applyFill="1" applyAlignment="1">
      <alignment wrapText="1"/>
    </xf>
    <xf numFmtId="0" fontId="2" fillId="0" borderId="0" xfId="0" applyFont="1" applyFill="1"/>
    <xf numFmtId="0" fontId="2" fillId="0" borderId="0" xfId="0" applyFont="1" applyFill="1" applyAlignment="1">
      <alignment horizontal="left" vertical="center" indent="15"/>
    </xf>
    <xf numFmtId="0" fontId="2" fillId="0" borderId="0" xfId="0" applyFont="1" applyFill="1" applyAlignment="1">
      <alignment horizontal="center"/>
    </xf>
    <xf numFmtId="0" fontId="2" fillId="0" borderId="3" xfId="0" applyFont="1" applyFill="1" applyBorder="1" applyAlignment="1">
      <alignment vertical="top" wrapText="1"/>
    </xf>
    <xf numFmtId="0" fontId="2" fillId="0" borderId="1" xfId="0" applyFont="1" applyFill="1" applyBorder="1"/>
    <xf numFmtId="0" fontId="2" fillId="0" borderId="1" xfId="0" applyFont="1" applyFill="1" applyBorder="1" applyAlignment="1">
      <alignment horizontal="center" wrapText="1"/>
    </xf>
    <xf numFmtId="0" fontId="2" fillId="0" borderId="1" xfId="0" applyFont="1" applyFill="1" applyBorder="1" applyAlignment="1">
      <alignment wrapText="1"/>
    </xf>
    <xf numFmtId="0" fontId="2" fillId="0" borderId="3" xfId="0" applyFont="1" applyFill="1" applyBorder="1" applyAlignment="1">
      <alignment horizontal="center" vertical="top" wrapText="1"/>
    </xf>
    <xf numFmtId="0" fontId="2" fillId="0" borderId="3" xfId="0" applyFont="1" applyFill="1" applyBorder="1" applyAlignment="1">
      <alignment horizontal="left" vertical="top" wrapText="1"/>
    </xf>
    <xf numFmtId="164" fontId="2" fillId="0" borderId="5" xfId="0" applyNumberFormat="1" applyFont="1" applyFill="1" applyBorder="1" applyAlignment="1">
      <alignment horizontal="center" vertical="top" wrapText="1"/>
    </xf>
    <xf numFmtId="164" fontId="2" fillId="0" borderId="6" xfId="0" applyNumberFormat="1" applyFont="1" applyFill="1" applyBorder="1" applyAlignment="1">
      <alignment horizontal="center" vertical="top" wrapText="1"/>
    </xf>
    <xf numFmtId="0" fontId="2" fillId="0" borderId="2" xfId="0" applyFont="1" applyFill="1" applyBorder="1" applyAlignment="1">
      <alignment horizontal="left" vertical="top"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center" vertical="center"/>
    </xf>
    <xf numFmtId="0" fontId="2" fillId="2" borderId="2" xfId="0" applyFont="1" applyFill="1" applyBorder="1" applyAlignment="1">
      <alignment horizontal="center" vertical="top" wrapText="1"/>
    </xf>
    <xf numFmtId="0" fontId="2" fillId="2" borderId="2" xfId="0" applyFont="1" applyFill="1" applyBorder="1" applyAlignment="1">
      <alignment horizontal="left" vertical="top" wrapText="1"/>
    </xf>
    <xf numFmtId="0" fontId="2" fillId="2" borderId="1" xfId="0" applyFont="1" applyFill="1" applyBorder="1" applyAlignment="1">
      <alignment vertical="top" wrapText="1"/>
    </xf>
    <xf numFmtId="0" fontId="2" fillId="2" borderId="1" xfId="0" applyFont="1" applyFill="1" applyBorder="1"/>
    <xf numFmtId="0" fontId="2" fillId="2" borderId="1" xfId="0" applyFont="1" applyFill="1" applyBorder="1" applyAlignment="1">
      <alignment horizontal="center" wrapText="1"/>
    </xf>
    <xf numFmtId="0" fontId="2" fillId="0" borderId="0" xfId="0" applyFont="1" applyFill="1" applyBorder="1"/>
    <xf numFmtId="164" fontId="5" fillId="0" borderId="0" xfId="0" applyNumberFormat="1" applyFont="1" applyFill="1" applyBorder="1" applyAlignment="1">
      <alignment horizontal="center" wrapText="1"/>
    </xf>
    <xf numFmtId="0" fontId="2" fillId="0" borderId="0" xfId="0" applyFont="1" applyFill="1" applyBorder="1" applyAlignment="1">
      <alignment vertical="top" wrapText="1"/>
    </xf>
    <xf numFmtId="0" fontId="2" fillId="0" borderId="0" xfId="0" applyFont="1" applyFill="1" applyAlignment="1"/>
    <xf numFmtId="0" fontId="2" fillId="2" borderId="0" xfId="0" applyFont="1" applyFill="1"/>
    <xf numFmtId="0" fontId="4" fillId="0" borderId="0" xfId="0" applyFont="1" applyFill="1" applyAlignment="1">
      <alignment vertical="top"/>
    </xf>
    <xf numFmtId="0" fontId="6" fillId="0" borderId="0" xfId="0" applyFont="1" applyFill="1" applyAlignment="1">
      <alignment horizontal="left" vertical="top"/>
    </xf>
    <xf numFmtId="0" fontId="6" fillId="0" borderId="0" xfId="0" applyFont="1" applyFill="1" applyAlignment="1">
      <alignment horizontal="center" vertical="top"/>
    </xf>
    <xf numFmtId="0" fontId="4" fillId="0" borderId="0" xfId="0" applyFont="1" applyFill="1" applyBorder="1" applyAlignment="1">
      <alignment vertical="top"/>
    </xf>
    <xf numFmtId="164" fontId="8" fillId="0" borderId="1" xfId="0" applyNumberFormat="1" applyFont="1" applyFill="1" applyBorder="1" applyAlignment="1">
      <alignment vertical="top" wrapText="1"/>
    </xf>
    <xf numFmtId="164" fontId="8" fillId="0" borderId="2" xfId="0" applyNumberFormat="1" applyFont="1" applyFill="1" applyBorder="1" applyAlignment="1">
      <alignment vertical="top" wrapText="1"/>
    </xf>
    <xf numFmtId="164" fontId="4" fillId="0" borderId="4" xfId="0" applyNumberFormat="1" applyFont="1" applyFill="1" applyBorder="1" applyAlignment="1">
      <alignment vertical="top" wrapText="1"/>
    </xf>
    <xf numFmtId="0" fontId="2" fillId="0" borderId="2" xfId="0" applyFont="1" applyFill="1" applyBorder="1" applyAlignment="1">
      <alignment horizontal="center" vertical="top" wrapText="1"/>
    </xf>
    <xf numFmtId="0" fontId="2" fillId="0" borderId="1" xfId="0" applyFont="1" applyFill="1" applyBorder="1" applyAlignment="1">
      <alignment horizontal="center" vertical="top" wrapText="1"/>
    </xf>
    <xf numFmtId="0" fontId="2" fillId="0" borderId="1" xfId="0" applyFont="1" applyFill="1" applyBorder="1" applyAlignment="1">
      <alignment horizontal="center" vertical="center" wrapText="1"/>
    </xf>
    <xf numFmtId="164" fontId="2" fillId="0" borderId="1" xfId="0" applyNumberFormat="1" applyFont="1" applyFill="1" applyBorder="1" applyAlignment="1">
      <alignment horizontal="center" vertical="center" wrapText="1"/>
    </xf>
    <xf numFmtId="0" fontId="2" fillId="0" borderId="1" xfId="0" applyFont="1" applyFill="1" applyBorder="1" applyAlignment="1">
      <alignment horizontal="center" wrapText="1"/>
    </xf>
    <xf numFmtId="164" fontId="2" fillId="0" borderId="1" xfId="0" applyNumberFormat="1" applyFont="1" applyFill="1" applyBorder="1" applyAlignment="1">
      <alignment horizontal="center" vertical="top" wrapText="1"/>
    </xf>
    <xf numFmtId="0" fontId="2" fillId="0" borderId="2" xfId="0" applyFont="1" applyFill="1" applyBorder="1" applyAlignment="1">
      <alignment horizontal="left" vertical="top" wrapText="1"/>
    </xf>
    <xf numFmtId="0" fontId="2" fillId="3" borderId="0" xfId="0" applyFont="1" applyFill="1"/>
    <xf numFmtId="0" fontId="2" fillId="3" borderId="0" xfId="0" applyFont="1" applyFill="1" applyAlignment="1"/>
    <xf numFmtId="0" fontId="9" fillId="0" borderId="1" xfId="0" applyFont="1" applyFill="1" applyBorder="1" applyAlignment="1">
      <alignment horizontal="left" vertical="top" wrapText="1"/>
    </xf>
    <xf numFmtId="164" fontId="8" fillId="0" borderId="3" xfId="0" applyNumberFormat="1" applyFont="1" applyFill="1" applyBorder="1" applyAlignment="1">
      <alignment vertical="top" wrapText="1"/>
    </xf>
    <xf numFmtId="0" fontId="8" fillId="0" borderId="0" xfId="0" applyFont="1" applyFill="1" applyBorder="1"/>
    <xf numFmtId="4" fontId="9" fillId="0" borderId="3" xfId="0" applyNumberFormat="1" applyFont="1" applyFill="1" applyBorder="1" applyAlignment="1">
      <alignment vertical="top" wrapText="1"/>
    </xf>
    <xf numFmtId="0" fontId="8" fillId="0" borderId="0" xfId="0" applyFont="1" applyFill="1"/>
    <xf numFmtId="0" fontId="4" fillId="0" borderId="0" xfId="0" applyFont="1" applyFill="1" applyAlignment="1">
      <alignment horizontal="center"/>
    </xf>
    <xf numFmtId="0" fontId="2" fillId="2" borderId="1"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12" fillId="2" borderId="6" xfId="0" applyFont="1" applyFill="1" applyBorder="1" applyAlignment="1">
      <alignment horizontal="center" vertical="center" wrapText="1"/>
    </xf>
    <xf numFmtId="4" fontId="2" fillId="0" borderId="0" xfId="0" applyNumberFormat="1" applyFont="1" applyFill="1"/>
    <xf numFmtId="4" fontId="2" fillId="0" borderId="0" xfId="0" applyNumberFormat="1" applyFont="1" applyFill="1" applyAlignment="1">
      <alignment horizontal="center"/>
    </xf>
    <xf numFmtId="4" fontId="2" fillId="0" borderId="0" xfId="0" applyNumberFormat="1" applyFont="1" applyFill="1" applyBorder="1"/>
    <xf numFmtId="4" fontId="2" fillId="0" borderId="0" xfId="0" applyNumberFormat="1" applyFont="1" applyFill="1" applyAlignment="1"/>
    <xf numFmtId="4" fontId="2" fillId="2" borderId="5" xfId="0" applyNumberFormat="1" applyFont="1" applyFill="1" applyBorder="1" applyAlignment="1">
      <alignment horizontal="center" vertical="center" wrapText="1"/>
    </xf>
    <xf numFmtId="4" fontId="12" fillId="2" borderId="6" xfId="0" applyNumberFormat="1" applyFont="1" applyFill="1" applyBorder="1" applyAlignment="1">
      <alignment horizontal="center" vertical="center" wrapText="1"/>
    </xf>
    <xf numFmtId="4" fontId="2" fillId="2" borderId="0" xfId="0" applyNumberFormat="1" applyFont="1" applyFill="1"/>
    <xf numFmtId="0" fontId="4" fillId="0" borderId="1" xfId="0" applyFont="1" applyFill="1" applyBorder="1" applyAlignment="1">
      <alignment horizontal="center" vertical="top" wrapText="1"/>
    </xf>
    <xf numFmtId="0" fontId="8" fillId="0" borderId="2" xfId="0" applyFont="1" applyFill="1" applyBorder="1" applyAlignment="1">
      <alignment horizontal="center" vertical="top" wrapText="1"/>
    </xf>
    <xf numFmtId="0" fontId="4" fillId="0" borderId="2" xfId="0" applyFont="1" applyFill="1" applyBorder="1" applyAlignment="1">
      <alignment horizontal="center" vertical="top" wrapText="1"/>
    </xf>
    <xf numFmtId="0" fontId="4" fillId="0" borderId="4" xfId="0" applyFont="1" applyFill="1" applyBorder="1" applyAlignment="1">
      <alignment horizontal="center" vertical="top" wrapText="1"/>
    </xf>
    <xf numFmtId="0" fontId="1" fillId="0" borderId="2" xfId="0" applyFont="1" applyFill="1" applyBorder="1" applyAlignment="1">
      <alignment horizontal="center" vertical="top" wrapText="1"/>
    </xf>
    <xf numFmtId="0" fontId="1" fillId="0" borderId="4" xfId="0" applyFont="1" applyFill="1" applyBorder="1" applyAlignment="1">
      <alignment horizontal="center" vertical="top" wrapText="1"/>
    </xf>
    <xf numFmtId="0" fontId="1" fillId="0" borderId="1" xfId="0" applyFont="1" applyFill="1" applyBorder="1" applyAlignment="1">
      <alignment horizontal="center" vertical="top" wrapText="1"/>
    </xf>
    <xf numFmtId="49" fontId="1" fillId="0" borderId="2" xfId="0" applyNumberFormat="1" applyFont="1" applyFill="1" applyBorder="1" applyAlignment="1">
      <alignment horizontal="center" vertical="top" wrapText="1"/>
    </xf>
    <xf numFmtId="49" fontId="1" fillId="0" borderId="4" xfId="0" applyNumberFormat="1" applyFont="1" applyFill="1" applyBorder="1" applyAlignment="1">
      <alignment horizontal="center" vertical="top" wrapText="1"/>
    </xf>
    <xf numFmtId="0" fontId="4" fillId="0" borderId="3" xfId="0" applyFont="1" applyFill="1" applyBorder="1" applyAlignment="1">
      <alignment horizontal="center" vertical="top" wrapText="1"/>
    </xf>
    <xf numFmtId="0" fontId="1" fillId="0" borderId="2" xfId="0" applyFont="1" applyFill="1" applyBorder="1" applyAlignment="1">
      <alignment horizontal="left" vertical="top" wrapText="1"/>
    </xf>
    <xf numFmtId="0" fontId="1" fillId="0" borderId="4" xfId="0" applyFont="1" applyFill="1" applyBorder="1" applyAlignment="1">
      <alignment horizontal="left" vertical="top" wrapText="1"/>
    </xf>
    <xf numFmtId="0" fontId="1" fillId="0" borderId="3" xfId="0" applyFont="1" applyFill="1" applyBorder="1" applyAlignment="1">
      <alignment horizontal="left" vertical="top" wrapText="1"/>
    </xf>
    <xf numFmtId="0" fontId="1" fillId="0" borderId="3" xfId="0" applyFont="1" applyFill="1" applyBorder="1" applyAlignment="1">
      <alignment horizontal="center" vertical="top" wrapText="1"/>
    </xf>
    <xf numFmtId="0" fontId="1" fillId="0" borderId="1" xfId="0" applyFont="1" applyFill="1" applyBorder="1" applyAlignment="1">
      <alignment horizontal="left" vertical="top" wrapText="1"/>
    </xf>
    <xf numFmtId="49" fontId="1" fillId="0" borderId="3" xfId="0" applyNumberFormat="1" applyFont="1" applyFill="1" applyBorder="1" applyAlignment="1">
      <alignment horizontal="center" vertical="top" wrapText="1"/>
    </xf>
    <xf numFmtId="0" fontId="9" fillId="0" borderId="2" xfId="0" applyFont="1" applyFill="1" applyBorder="1" applyAlignment="1">
      <alignment horizontal="center" vertical="top" wrapText="1"/>
    </xf>
    <xf numFmtId="0" fontId="9" fillId="0" borderId="4" xfId="0" applyFont="1" applyFill="1" applyBorder="1" applyAlignment="1">
      <alignment horizontal="center" vertical="top" wrapText="1"/>
    </xf>
    <xf numFmtId="0" fontId="6" fillId="0" borderId="0" xfId="0" applyFont="1" applyFill="1" applyAlignment="1">
      <alignment horizontal="center"/>
    </xf>
    <xf numFmtId="164" fontId="4" fillId="0" borderId="3" xfId="0" applyNumberFormat="1" applyFont="1" applyFill="1" applyBorder="1" applyAlignment="1">
      <alignment horizontal="right" vertical="top" wrapText="1"/>
    </xf>
    <xf numFmtId="0" fontId="9" fillId="0" borderId="3" xfId="0" applyFont="1" applyFill="1" applyBorder="1" applyAlignment="1">
      <alignment horizontal="center" vertical="top" wrapText="1"/>
    </xf>
    <xf numFmtId="164" fontId="4" fillId="0" borderId="2" xfId="0" applyNumberFormat="1" applyFont="1" applyFill="1" applyBorder="1" applyAlignment="1">
      <alignment horizontal="center" vertical="top" wrapText="1"/>
    </xf>
    <xf numFmtId="164" fontId="4" fillId="0" borderId="3" xfId="0" applyNumberFormat="1" applyFont="1" applyFill="1" applyBorder="1" applyAlignment="1">
      <alignment horizontal="center" vertical="top" wrapText="1"/>
    </xf>
    <xf numFmtId="0" fontId="2" fillId="0" borderId="1" xfId="0" applyFont="1" applyFill="1" applyBorder="1" applyAlignment="1">
      <alignment horizontal="center" vertical="top" wrapText="1"/>
    </xf>
    <xf numFmtId="49" fontId="2" fillId="0" borderId="1" xfId="0" applyNumberFormat="1" applyFont="1" applyFill="1" applyBorder="1" applyAlignment="1">
      <alignment horizontal="center" vertical="top" wrapText="1"/>
    </xf>
    <xf numFmtId="49" fontId="2" fillId="0" borderId="0" xfId="0" applyNumberFormat="1" applyFont="1" applyFill="1"/>
    <xf numFmtId="0" fontId="9" fillId="0" borderId="1" xfId="0" applyFont="1" applyFill="1" applyBorder="1" applyAlignment="1">
      <alignment vertical="top" wrapText="1"/>
    </xf>
    <xf numFmtId="4" fontId="1" fillId="0" borderId="1" xfId="0" applyNumberFormat="1" applyFont="1" applyFill="1" applyBorder="1" applyAlignment="1">
      <alignment vertical="top" wrapText="1"/>
    </xf>
    <xf numFmtId="0" fontId="9" fillId="0" borderId="2" xfId="0" applyFont="1" applyFill="1" applyBorder="1" applyAlignment="1">
      <alignment horizontal="left" vertical="top" wrapText="1"/>
    </xf>
    <xf numFmtId="164" fontId="4" fillId="0" borderId="1" xfId="0" applyNumberFormat="1" applyFont="1" applyFill="1" applyBorder="1" applyAlignment="1">
      <alignment horizontal="right" vertical="top" wrapText="1"/>
    </xf>
    <xf numFmtId="4" fontId="1" fillId="0" borderId="1" xfId="0" applyNumberFormat="1" applyFont="1" applyFill="1" applyBorder="1" applyAlignment="1">
      <alignment horizontal="center" vertical="top" wrapText="1"/>
    </xf>
    <xf numFmtId="49" fontId="9" fillId="0" borderId="2" xfId="0" applyNumberFormat="1" applyFont="1" applyFill="1" applyBorder="1" applyAlignment="1">
      <alignment horizontal="left" vertical="top" wrapText="1"/>
    </xf>
    <xf numFmtId="0" fontId="9" fillId="0" borderId="4" xfId="0" applyFont="1" applyFill="1" applyBorder="1" applyAlignment="1">
      <alignment horizontal="left" vertical="top" wrapText="1"/>
    </xf>
    <xf numFmtId="49" fontId="9" fillId="0" borderId="4" xfId="0" applyNumberFormat="1" applyFont="1" applyFill="1" applyBorder="1" applyAlignment="1">
      <alignment horizontal="left" vertical="top" wrapText="1"/>
    </xf>
    <xf numFmtId="0" fontId="9" fillId="0" borderId="3" xfId="0" applyFont="1" applyFill="1" applyBorder="1" applyAlignment="1">
      <alignment horizontal="left" vertical="top" wrapText="1"/>
    </xf>
    <xf numFmtId="49" fontId="1" fillId="0" borderId="2" xfId="0" applyNumberFormat="1" applyFont="1" applyFill="1" applyBorder="1" applyAlignment="1">
      <alignment horizontal="left" vertical="top" wrapText="1"/>
    </xf>
    <xf numFmtId="4" fontId="1" fillId="0" borderId="3" xfId="0" applyNumberFormat="1" applyFont="1" applyFill="1" applyBorder="1" applyAlignment="1">
      <alignment vertical="top" wrapText="1"/>
    </xf>
    <xf numFmtId="49" fontId="8" fillId="0" borderId="0" xfId="0" applyNumberFormat="1" applyFont="1" applyFill="1" applyBorder="1" applyAlignment="1">
      <alignment vertical="top"/>
    </xf>
    <xf numFmtId="49" fontId="9" fillId="0" borderId="4" xfId="0" applyNumberFormat="1" applyFont="1" applyFill="1" applyBorder="1" applyAlignment="1">
      <alignment horizontal="center" vertical="top" wrapText="1"/>
    </xf>
    <xf numFmtId="49" fontId="9" fillId="0" borderId="3" xfId="0" applyNumberFormat="1" applyFont="1" applyFill="1" applyBorder="1" applyAlignment="1">
      <alignment horizontal="center" vertical="top" wrapText="1"/>
    </xf>
    <xf numFmtId="0" fontId="11" fillId="0" borderId="0" xfId="0" applyFont="1" applyFill="1"/>
    <xf numFmtId="4" fontId="4" fillId="0" borderId="0" xfId="0" applyNumberFormat="1" applyFont="1" applyFill="1"/>
    <xf numFmtId="0" fontId="4" fillId="0" borderId="2" xfId="0" applyFont="1" applyFill="1" applyBorder="1" applyAlignment="1">
      <alignment horizontal="center" vertical="top" wrapText="1"/>
    </xf>
    <xf numFmtId="0" fontId="4" fillId="0" borderId="4" xfId="0" applyFont="1" applyFill="1" applyBorder="1" applyAlignment="1">
      <alignment horizontal="center" vertical="top" wrapText="1"/>
    </xf>
    <xf numFmtId="0" fontId="8" fillId="0" borderId="2" xfId="0" applyFont="1" applyFill="1" applyBorder="1" applyAlignment="1">
      <alignment horizontal="center" vertical="top" wrapText="1"/>
    </xf>
    <xf numFmtId="0" fontId="8" fillId="0" borderId="4" xfId="0" applyFont="1" applyFill="1" applyBorder="1" applyAlignment="1">
      <alignment horizontal="center" vertical="top" wrapText="1"/>
    </xf>
    <xf numFmtId="0" fontId="8" fillId="0" borderId="1" xfId="0" applyFont="1" applyFill="1" applyBorder="1" applyAlignment="1">
      <alignment horizontal="center" vertical="top" wrapText="1"/>
    </xf>
    <xf numFmtId="0" fontId="4" fillId="0" borderId="1" xfId="0" applyFont="1" applyFill="1" applyBorder="1" applyAlignment="1">
      <alignment horizontal="center" vertical="top" wrapText="1"/>
    </xf>
    <xf numFmtId="0" fontId="4" fillId="0" borderId="16" xfId="0" applyFont="1" applyFill="1" applyBorder="1" applyAlignment="1">
      <alignment horizontal="center" vertical="top" wrapText="1"/>
    </xf>
    <xf numFmtId="0" fontId="4" fillId="0" borderId="17" xfId="0" applyFont="1" applyFill="1" applyBorder="1" applyAlignment="1">
      <alignment horizontal="center" vertical="top" wrapText="1"/>
    </xf>
    <xf numFmtId="0" fontId="4" fillId="0" borderId="3" xfId="0" applyFont="1" applyFill="1" applyBorder="1" applyAlignment="1">
      <alignment horizontal="center" vertical="top" wrapText="1"/>
    </xf>
    <xf numFmtId="0" fontId="8" fillId="0" borderId="3" xfId="0" applyFont="1" applyFill="1" applyBorder="1" applyAlignment="1">
      <alignment horizontal="center" vertical="top" wrapText="1"/>
    </xf>
    <xf numFmtId="0" fontId="4" fillId="0" borderId="2" xfId="0" applyFont="1" applyFill="1" applyBorder="1" applyAlignment="1">
      <alignment horizontal="right" vertical="top" wrapText="1"/>
    </xf>
    <xf numFmtId="0" fontId="4" fillId="0" borderId="4" xfId="0" applyFont="1" applyFill="1" applyBorder="1" applyAlignment="1">
      <alignment horizontal="right" vertical="top" wrapText="1"/>
    </xf>
    <xf numFmtId="0" fontId="4" fillId="0" borderId="3" xfId="0" applyFont="1" applyFill="1" applyBorder="1" applyAlignment="1">
      <alignment horizontal="right" vertical="top" wrapText="1"/>
    </xf>
    <xf numFmtId="0" fontId="1" fillId="0" borderId="2" xfId="0" applyFont="1" applyFill="1" applyBorder="1" applyAlignment="1">
      <alignment horizontal="center" vertical="top"/>
    </xf>
    <xf numFmtId="0" fontId="1" fillId="0" borderId="4" xfId="0" applyFont="1" applyFill="1" applyBorder="1" applyAlignment="1">
      <alignment horizontal="center" vertical="top"/>
    </xf>
    <xf numFmtId="0" fontId="1" fillId="0" borderId="3" xfId="0" applyFont="1" applyFill="1" applyBorder="1" applyAlignment="1">
      <alignment horizontal="center" vertical="top"/>
    </xf>
    <xf numFmtId="0" fontId="1" fillId="0" borderId="19" xfId="0" applyFont="1" applyFill="1" applyBorder="1" applyAlignment="1">
      <alignment horizontal="left" vertical="top" wrapText="1"/>
    </xf>
    <xf numFmtId="0" fontId="1" fillId="0" borderId="20" xfId="0" applyFont="1" applyFill="1" applyBorder="1" applyAlignment="1">
      <alignment horizontal="left" vertical="top" wrapText="1"/>
    </xf>
    <xf numFmtId="0" fontId="9" fillId="0" borderId="3" xfId="0" applyFont="1" applyFill="1" applyBorder="1" applyAlignment="1">
      <alignment horizontal="left" vertical="top" wrapText="1"/>
    </xf>
    <xf numFmtId="0" fontId="9" fillId="0" borderId="1" xfId="0" applyFont="1" applyFill="1" applyBorder="1" applyAlignment="1">
      <alignment horizontal="left" vertical="top" wrapText="1"/>
    </xf>
    <xf numFmtId="0" fontId="1" fillId="0" borderId="2" xfId="0" applyFont="1" applyFill="1" applyBorder="1" applyAlignment="1">
      <alignment horizontal="center" vertical="top" wrapText="1"/>
    </xf>
    <xf numFmtId="0" fontId="1" fillId="0" borderId="4" xfId="0" applyFont="1" applyFill="1" applyBorder="1" applyAlignment="1">
      <alignment horizontal="center" vertical="top" wrapText="1"/>
    </xf>
    <xf numFmtId="0" fontId="1" fillId="0" borderId="1" xfId="0" applyFont="1" applyFill="1" applyBorder="1" applyAlignment="1">
      <alignment horizontal="center" vertical="top" wrapText="1"/>
    </xf>
    <xf numFmtId="49" fontId="1" fillId="0" borderId="2" xfId="0" applyNumberFormat="1" applyFont="1" applyFill="1" applyBorder="1" applyAlignment="1">
      <alignment horizontal="center" vertical="top" wrapText="1"/>
    </xf>
    <xf numFmtId="49" fontId="1" fillId="0" borderId="4" xfId="0" applyNumberFormat="1" applyFont="1" applyFill="1" applyBorder="1" applyAlignment="1">
      <alignment horizontal="center" vertical="top" wrapText="1"/>
    </xf>
    <xf numFmtId="0" fontId="8" fillId="0" borderId="1" xfId="0" applyFont="1" applyFill="1" applyBorder="1" applyAlignment="1">
      <alignment vertical="top" wrapText="1"/>
    </xf>
    <xf numFmtId="0" fontId="1" fillId="0" borderId="2" xfId="0" applyFont="1" applyFill="1" applyBorder="1" applyAlignment="1">
      <alignment horizontal="left" vertical="top" wrapText="1"/>
    </xf>
    <xf numFmtId="0" fontId="1" fillId="0" borderId="4" xfId="0" applyFont="1" applyFill="1" applyBorder="1" applyAlignment="1">
      <alignment horizontal="left" vertical="top" wrapText="1"/>
    </xf>
    <xf numFmtId="0" fontId="1" fillId="0" borderId="3" xfId="0" applyFont="1" applyFill="1" applyBorder="1" applyAlignment="1">
      <alignment horizontal="left" vertical="top" wrapText="1"/>
    </xf>
    <xf numFmtId="0" fontId="1" fillId="0" borderId="3" xfId="0" applyFont="1" applyFill="1" applyBorder="1" applyAlignment="1">
      <alignment horizontal="center" vertical="top" wrapText="1"/>
    </xf>
    <xf numFmtId="0" fontId="9" fillId="0" borderId="1" xfId="0" applyFont="1" applyFill="1" applyBorder="1" applyAlignment="1">
      <alignment horizontal="center" vertical="top" wrapText="1"/>
    </xf>
    <xf numFmtId="0" fontId="10" fillId="0" borderId="3" xfId="0" applyFont="1" applyFill="1" applyBorder="1" applyAlignment="1">
      <alignment horizontal="center" vertical="top" wrapText="1"/>
    </xf>
    <xf numFmtId="49" fontId="9" fillId="0" borderId="20" xfId="0" applyNumberFormat="1" applyFont="1" applyFill="1" applyBorder="1" applyAlignment="1">
      <alignment horizontal="center" vertical="top" wrapText="1"/>
    </xf>
    <xf numFmtId="0" fontId="9" fillId="0" borderId="26" xfId="0" applyFont="1" applyFill="1" applyBorder="1" applyAlignment="1">
      <alignment horizontal="center" vertical="top" wrapText="1"/>
    </xf>
    <xf numFmtId="0" fontId="8" fillId="0" borderId="3" xfId="0" applyFont="1" applyFill="1" applyBorder="1" applyAlignment="1">
      <alignment vertical="top" wrapText="1"/>
    </xf>
    <xf numFmtId="0" fontId="9" fillId="0" borderId="2" xfId="0" applyFont="1" applyFill="1" applyBorder="1" applyAlignment="1">
      <alignment horizontal="center" vertical="top" wrapText="1"/>
    </xf>
    <xf numFmtId="0" fontId="1" fillId="0" borderId="1" xfId="0" applyFont="1" applyFill="1" applyBorder="1" applyAlignment="1">
      <alignment horizontal="left" vertical="top" wrapText="1"/>
    </xf>
    <xf numFmtId="49" fontId="1" fillId="0" borderId="1" xfId="0" applyNumberFormat="1" applyFont="1" applyFill="1" applyBorder="1" applyAlignment="1">
      <alignment horizontal="center" vertical="top" wrapText="1"/>
    </xf>
    <xf numFmtId="49" fontId="1" fillId="0" borderId="26" xfId="0" applyNumberFormat="1" applyFont="1" applyFill="1" applyBorder="1" applyAlignment="1">
      <alignment horizontal="center" vertical="top" wrapText="1"/>
    </xf>
    <xf numFmtId="49" fontId="1" fillId="0" borderId="9" xfId="0" applyNumberFormat="1" applyFont="1" applyFill="1" applyBorder="1" applyAlignment="1">
      <alignment horizontal="center" vertical="top" wrapText="1"/>
    </xf>
    <xf numFmtId="49" fontId="9" fillId="0" borderId="19" xfId="0" applyNumberFormat="1" applyFont="1" applyFill="1" applyBorder="1" applyAlignment="1">
      <alignment horizontal="center" vertical="top" wrapText="1"/>
    </xf>
    <xf numFmtId="49" fontId="9" fillId="0" borderId="2" xfId="0" applyNumberFormat="1" applyFont="1" applyFill="1" applyBorder="1" applyAlignment="1">
      <alignment horizontal="center" vertical="top" wrapText="1"/>
    </xf>
    <xf numFmtId="49" fontId="9" fillId="0" borderId="4" xfId="0" applyNumberFormat="1" applyFont="1" applyFill="1" applyBorder="1" applyAlignment="1">
      <alignment horizontal="center" vertical="top" wrapText="1"/>
    </xf>
    <xf numFmtId="0" fontId="9" fillId="0" borderId="4" xfId="0" applyFont="1" applyFill="1" applyBorder="1" applyAlignment="1">
      <alignment horizontal="center" vertical="top" wrapText="1"/>
    </xf>
    <xf numFmtId="49" fontId="1" fillId="0" borderId="3" xfId="0" applyNumberFormat="1" applyFont="1" applyFill="1" applyBorder="1" applyAlignment="1">
      <alignment horizontal="center" vertical="top" wrapText="1"/>
    </xf>
    <xf numFmtId="0" fontId="9" fillId="0" borderId="11" xfId="0" applyFont="1" applyFill="1" applyBorder="1" applyAlignment="1">
      <alignment horizontal="center" vertical="top" wrapText="1"/>
    </xf>
    <xf numFmtId="0" fontId="9" fillId="0" borderId="2" xfId="0" applyFont="1" applyFill="1" applyBorder="1" applyAlignment="1">
      <alignment horizontal="left" vertical="top" wrapText="1"/>
    </xf>
    <xf numFmtId="0" fontId="10" fillId="0" borderId="4" xfId="0" applyFont="1" applyFill="1" applyBorder="1" applyAlignment="1">
      <alignment horizontal="center" vertical="top" wrapText="1"/>
    </xf>
    <xf numFmtId="49" fontId="1" fillId="0" borderId="25" xfId="0" applyNumberFormat="1" applyFont="1" applyFill="1" applyBorder="1" applyAlignment="1">
      <alignment horizontal="center" vertical="top" wrapText="1"/>
    </xf>
    <xf numFmtId="0" fontId="9" fillId="0" borderId="1" xfId="0" applyFont="1" applyFill="1" applyBorder="1" applyAlignment="1">
      <alignment vertical="top"/>
    </xf>
    <xf numFmtId="49" fontId="1" fillId="0" borderId="19" xfId="0" applyNumberFormat="1" applyFont="1" applyFill="1" applyBorder="1" applyAlignment="1">
      <alignment horizontal="center" vertical="top" wrapText="1"/>
    </xf>
    <xf numFmtId="49" fontId="1" fillId="0" borderId="10" xfId="0" applyNumberFormat="1" applyFont="1" applyFill="1" applyBorder="1" applyAlignment="1">
      <alignment horizontal="center" vertical="top" wrapText="1"/>
    </xf>
    <xf numFmtId="49" fontId="1" fillId="0" borderId="11" xfId="0" applyNumberFormat="1" applyFont="1" applyFill="1" applyBorder="1" applyAlignment="1">
      <alignment horizontal="center" vertical="top" wrapText="1"/>
    </xf>
    <xf numFmtId="49" fontId="5" fillId="0" borderId="13" xfId="0" applyNumberFormat="1" applyFont="1" applyFill="1" applyBorder="1" applyAlignment="1">
      <alignment horizontal="center" vertical="top" wrapText="1"/>
    </xf>
    <xf numFmtId="49" fontId="5" fillId="0" borderId="14" xfId="0" applyNumberFormat="1" applyFont="1" applyFill="1" applyBorder="1" applyAlignment="1">
      <alignment horizontal="center" vertical="top" wrapText="1"/>
    </xf>
    <xf numFmtId="49" fontId="2" fillId="0" borderId="15" xfId="0" applyNumberFormat="1" applyFont="1" applyFill="1" applyBorder="1" applyAlignment="1">
      <alignment horizontal="center" vertical="top" wrapText="1"/>
    </xf>
    <xf numFmtId="49" fontId="2" fillId="0" borderId="0" xfId="0" applyNumberFormat="1" applyFont="1" applyFill="1" applyBorder="1" applyAlignment="1">
      <alignment horizontal="center" vertical="top" wrapText="1"/>
    </xf>
    <xf numFmtId="0" fontId="1" fillId="0" borderId="5" xfId="0" applyFont="1" applyFill="1" applyBorder="1" applyAlignment="1">
      <alignment horizontal="center" vertical="top" wrapText="1"/>
    </xf>
    <xf numFmtId="0" fontId="1" fillId="0" borderId="18" xfId="0" applyFont="1" applyFill="1" applyBorder="1" applyAlignment="1">
      <alignment horizontal="center" vertical="top" wrapText="1"/>
    </xf>
    <xf numFmtId="0" fontId="1" fillId="0" borderId="6" xfId="0" applyFont="1" applyFill="1" applyBorder="1" applyAlignment="1">
      <alignment horizontal="center" vertical="top" wrapText="1"/>
    </xf>
    <xf numFmtId="0" fontId="2" fillId="0" borderId="15" xfId="0" applyFont="1" applyFill="1" applyBorder="1" applyAlignment="1">
      <alignment horizontal="center" wrapText="1"/>
    </xf>
    <xf numFmtId="0" fontId="2" fillId="0" borderId="0" xfId="0" applyFont="1" applyFill="1" applyBorder="1" applyAlignment="1">
      <alignment horizontal="center" wrapText="1"/>
    </xf>
    <xf numFmtId="0" fontId="4" fillId="0" borderId="5" xfId="0" applyFont="1" applyFill="1" applyBorder="1" applyAlignment="1">
      <alignment horizontal="center" vertical="top" wrapText="1"/>
    </xf>
    <xf numFmtId="0" fontId="4" fillId="0" borderId="6" xfId="0" applyFont="1" applyFill="1" applyBorder="1" applyAlignment="1">
      <alignment horizontal="center" vertical="top" wrapText="1"/>
    </xf>
    <xf numFmtId="0" fontId="5" fillId="0" borderId="1" xfId="0" applyFont="1" applyFill="1" applyBorder="1" applyAlignment="1">
      <alignment horizontal="center" vertical="top" wrapText="1"/>
    </xf>
    <xf numFmtId="0" fontId="6" fillId="0" borderId="0" xfId="0" applyFont="1" applyFill="1" applyAlignment="1">
      <alignment horizontal="center"/>
    </xf>
    <xf numFmtId="0" fontId="6" fillId="0" borderId="0" xfId="0" applyFont="1" applyFill="1" applyAlignment="1">
      <alignment horizontal="center" wrapText="1"/>
    </xf>
    <xf numFmtId="0" fontId="7" fillId="0" borderId="0" xfId="0" applyFont="1" applyFill="1" applyBorder="1" applyAlignment="1">
      <alignment horizontal="center" wrapText="1"/>
    </xf>
    <xf numFmtId="0" fontId="4" fillId="0" borderId="0" xfId="0" applyFont="1" applyFill="1" applyAlignment="1">
      <alignment horizontal="center" wrapText="1"/>
    </xf>
    <xf numFmtId="0" fontId="4" fillId="0" borderId="5" xfId="0" applyFont="1" applyFill="1" applyBorder="1" applyAlignment="1">
      <alignment horizontal="center" vertical="top"/>
    </xf>
    <xf numFmtId="0" fontId="4" fillId="0" borderId="6" xfId="0" applyFont="1" applyFill="1" applyBorder="1" applyAlignment="1">
      <alignment horizontal="center" vertical="top"/>
    </xf>
    <xf numFmtId="0" fontId="4" fillId="0" borderId="18" xfId="0" applyFont="1" applyFill="1" applyBorder="1" applyAlignment="1">
      <alignment horizontal="center" vertical="top" wrapText="1"/>
    </xf>
    <xf numFmtId="0" fontId="2" fillId="0" borderId="13" xfId="0" applyFont="1" applyFill="1" applyBorder="1" applyAlignment="1">
      <alignment horizontal="center" wrapText="1"/>
    </xf>
    <xf numFmtId="0" fontId="2" fillId="0" borderId="14" xfId="0" applyFont="1" applyFill="1" applyBorder="1" applyAlignment="1">
      <alignment horizontal="center" wrapText="1"/>
    </xf>
    <xf numFmtId="0" fontId="3" fillId="0" borderId="15" xfId="0" applyFont="1" applyFill="1" applyBorder="1" applyAlignment="1">
      <alignment horizontal="center" wrapText="1"/>
    </xf>
    <xf numFmtId="0" fontId="3" fillId="0" borderId="0" xfId="0" applyFont="1" applyFill="1" applyBorder="1" applyAlignment="1">
      <alignment horizontal="center" wrapText="1"/>
    </xf>
    <xf numFmtId="164" fontId="4" fillId="0" borderId="2" xfId="0" applyNumberFormat="1" applyFont="1" applyFill="1" applyBorder="1" applyAlignment="1">
      <alignment horizontal="right" vertical="top" wrapText="1"/>
    </xf>
    <xf numFmtId="164" fontId="4" fillId="0" borderId="3" xfId="0" applyNumberFormat="1" applyFont="1" applyFill="1" applyBorder="1" applyAlignment="1">
      <alignment horizontal="right" vertical="top" wrapText="1"/>
    </xf>
    <xf numFmtId="0" fontId="5" fillId="0" borderId="1" xfId="0" applyFont="1" applyFill="1" applyBorder="1" applyAlignment="1">
      <alignment vertical="top" wrapText="1"/>
    </xf>
    <xf numFmtId="49" fontId="9" fillId="0" borderId="1" xfId="0" applyNumberFormat="1" applyFont="1" applyFill="1" applyBorder="1" applyAlignment="1">
      <alignment horizontal="center" vertical="top" wrapText="1"/>
    </xf>
    <xf numFmtId="49" fontId="1" fillId="0" borderId="27" xfId="0" applyNumberFormat="1" applyFont="1" applyFill="1" applyBorder="1" applyAlignment="1">
      <alignment horizontal="center" vertical="top" wrapText="1"/>
    </xf>
    <xf numFmtId="49" fontId="1" fillId="0" borderId="23" xfId="0" applyNumberFormat="1" applyFont="1" applyFill="1" applyBorder="1" applyAlignment="1">
      <alignment horizontal="center" vertical="top" wrapText="1"/>
    </xf>
    <xf numFmtId="49" fontId="1" fillId="0" borderId="28" xfId="0" applyNumberFormat="1" applyFont="1" applyFill="1" applyBorder="1" applyAlignment="1">
      <alignment horizontal="center" vertical="top" wrapText="1"/>
    </xf>
    <xf numFmtId="0" fontId="9" fillId="0" borderId="13" xfId="0" applyFont="1" applyFill="1" applyBorder="1" applyAlignment="1">
      <alignment horizontal="left" vertical="top" wrapText="1"/>
    </xf>
    <xf numFmtId="0" fontId="9" fillId="0" borderId="14" xfId="0" applyFont="1" applyFill="1" applyBorder="1" applyAlignment="1">
      <alignment horizontal="left" vertical="top" wrapText="1"/>
    </xf>
    <xf numFmtId="0" fontId="9" fillId="0" borderId="7" xfId="0" applyFont="1" applyFill="1" applyBorder="1" applyAlignment="1">
      <alignment horizontal="left" vertical="top" wrapText="1"/>
    </xf>
    <xf numFmtId="0" fontId="9" fillId="0" borderId="15" xfId="0" applyFont="1" applyFill="1" applyBorder="1" applyAlignment="1">
      <alignment horizontal="left" vertical="top" wrapText="1"/>
    </xf>
    <xf numFmtId="0" fontId="9" fillId="0" borderId="0" xfId="0" applyFont="1" applyFill="1" applyBorder="1" applyAlignment="1">
      <alignment horizontal="left" vertical="top" wrapText="1"/>
    </xf>
    <xf numFmtId="0" fontId="9" fillId="0" borderId="8" xfId="0" applyFont="1" applyFill="1" applyBorder="1" applyAlignment="1">
      <alignment horizontal="left" vertical="top" wrapText="1"/>
    </xf>
    <xf numFmtId="0" fontId="9" fillId="0" borderId="16" xfId="0" applyFont="1" applyFill="1" applyBorder="1" applyAlignment="1">
      <alignment horizontal="left" vertical="top" wrapText="1"/>
    </xf>
    <xf numFmtId="0" fontId="9" fillId="0" borderId="17" xfId="0" applyFont="1" applyFill="1" applyBorder="1" applyAlignment="1">
      <alignment horizontal="left" vertical="top" wrapText="1"/>
    </xf>
    <xf numFmtId="0" fontId="9" fillId="0" borderId="12" xfId="0" applyFont="1" applyFill="1" applyBorder="1" applyAlignment="1">
      <alignment horizontal="left" vertical="top" wrapText="1"/>
    </xf>
    <xf numFmtId="0" fontId="1" fillId="0" borderId="2" xfId="0" applyFont="1" applyFill="1" applyBorder="1" applyAlignment="1">
      <alignment horizontal="center" vertical="center" wrapText="1"/>
    </xf>
    <xf numFmtId="0" fontId="1" fillId="0" borderId="4" xfId="0" applyFont="1" applyFill="1" applyBorder="1" applyAlignment="1">
      <alignment horizontal="center" vertical="center"/>
    </xf>
    <xf numFmtId="0" fontId="1" fillId="0" borderId="3" xfId="0" applyFont="1" applyFill="1" applyBorder="1" applyAlignment="1">
      <alignment horizontal="center" vertical="center"/>
    </xf>
    <xf numFmtId="0" fontId="9" fillId="0" borderId="4" xfId="0" applyFont="1" applyFill="1" applyBorder="1" applyAlignment="1">
      <alignment horizontal="left" vertical="top" wrapText="1"/>
    </xf>
    <xf numFmtId="0" fontId="1" fillId="0" borderId="1" xfId="0" applyFont="1" applyFill="1" applyBorder="1" applyAlignment="1">
      <alignment horizontal="center" wrapText="1"/>
    </xf>
    <xf numFmtId="0" fontId="1" fillId="0" borderId="1" xfId="0" applyFont="1" applyFill="1" applyBorder="1" applyAlignment="1">
      <alignment horizontal="center" vertical="top"/>
    </xf>
    <xf numFmtId="0" fontId="8" fillId="0" borderId="1" xfId="0" applyFont="1" applyFill="1" applyBorder="1" applyAlignment="1">
      <alignment horizontal="left" vertical="top" wrapText="1"/>
    </xf>
    <xf numFmtId="49" fontId="1" fillId="0" borderId="2" xfId="0" applyNumberFormat="1" applyFont="1" applyFill="1" applyBorder="1" applyAlignment="1" applyProtection="1">
      <alignment horizontal="center" vertical="top" wrapText="1"/>
      <protection hidden="1"/>
    </xf>
    <xf numFmtId="49" fontId="1" fillId="0" borderId="4" xfId="0" applyNumberFormat="1" applyFont="1" applyFill="1" applyBorder="1" applyAlignment="1" applyProtection="1">
      <alignment horizontal="center" vertical="top" wrapText="1"/>
      <protection hidden="1"/>
    </xf>
    <xf numFmtId="49" fontId="1" fillId="0" borderId="3" xfId="0" applyNumberFormat="1" applyFont="1" applyFill="1" applyBorder="1" applyAlignment="1" applyProtection="1">
      <alignment horizontal="center" vertical="top" wrapText="1"/>
      <protection hidden="1"/>
    </xf>
    <xf numFmtId="4" fontId="1" fillId="0" borderId="2" xfId="0" applyNumberFormat="1" applyFont="1" applyFill="1" applyBorder="1" applyAlignment="1">
      <alignment horizontal="right" vertical="top" wrapText="1"/>
    </xf>
    <xf numFmtId="4" fontId="1" fillId="0" borderId="3" xfId="0" applyNumberFormat="1" applyFont="1" applyFill="1" applyBorder="1" applyAlignment="1">
      <alignment horizontal="right" vertical="top" wrapText="1"/>
    </xf>
    <xf numFmtId="164" fontId="4" fillId="0" borderId="2" xfId="0" applyNumberFormat="1" applyFont="1" applyFill="1" applyBorder="1" applyAlignment="1">
      <alignment horizontal="center" vertical="top" wrapText="1"/>
    </xf>
    <xf numFmtId="164" fontId="4" fillId="0" borderId="3" xfId="0" applyNumberFormat="1" applyFont="1" applyFill="1" applyBorder="1" applyAlignment="1">
      <alignment horizontal="center" vertical="top" wrapText="1"/>
    </xf>
    <xf numFmtId="165" fontId="1" fillId="0" borderId="2" xfId="0" applyNumberFormat="1" applyFont="1" applyFill="1" applyBorder="1" applyAlignment="1" applyProtection="1">
      <alignment horizontal="center" vertical="top"/>
      <protection hidden="1"/>
    </xf>
    <xf numFmtId="165" fontId="1" fillId="0" borderId="4" xfId="0" applyNumberFormat="1" applyFont="1" applyFill="1" applyBorder="1" applyAlignment="1" applyProtection="1">
      <alignment horizontal="center" vertical="top"/>
      <protection hidden="1"/>
    </xf>
    <xf numFmtId="165" fontId="1" fillId="0" borderId="3" xfId="0" applyNumberFormat="1" applyFont="1" applyFill="1" applyBorder="1" applyAlignment="1" applyProtection="1">
      <alignment horizontal="center" vertical="top"/>
      <protection hidden="1"/>
    </xf>
    <xf numFmtId="49" fontId="1" fillId="0" borderId="2" xfId="0" applyNumberFormat="1" applyFont="1" applyFill="1" applyBorder="1" applyAlignment="1" applyProtection="1">
      <alignment horizontal="center" vertical="top"/>
      <protection hidden="1"/>
    </xf>
    <xf numFmtId="49" fontId="1" fillId="0" borderId="4" xfId="0" applyNumberFormat="1" applyFont="1" applyFill="1" applyBorder="1" applyAlignment="1" applyProtection="1">
      <alignment horizontal="center" vertical="top"/>
      <protection hidden="1"/>
    </xf>
    <xf numFmtId="49" fontId="1" fillId="0" borderId="3" xfId="0" applyNumberFormat="1" applyFont="1" applyFill="1" applyBorder="1" applyAlignment="1" applyProtection="1">
      <alignment horizontal="center" vertical="top"/>
      <protection hidden="1"/>
    </xf>
    <xf numFmtId="0" fontId="9" fillId="0" borderId="3" xfId="0" applyFont="1" applyFill="1" applyBorder="1" applyAlignment="1">
      <alignment horizontal="center" vertical="top" wrapText="1"/>
    </xf>
    <xf numFmtId="0" fontId="10" fillId="0" borderId="2" xfId="0" applyFont="1" applyFill="1" applyBorder="1" applyAlignment="1">
      <alignment horizontal="center" vertical="top"/>
    </xf>
    <xf numFmtId="0" fontId="10" fillId="0" borderId="4" xfId="0" applyFont="1" applyFill="1" applyBorder="1" applyAlignment="1">
      <alignment horizontal="center" vertical="top"/>
    </xf>
    <xf numFmtId="0" fontId="10" fillId="0" borderId="3" xfId="0" applyFont="1" applyFill="1" applyBorder="1" applyAlignment="1">
      <alignment horizontal="center" vertical="top"/>
    </xf>
    <xf numFmtId="0" fontId="1" fillId="0" borderId="7" xfId="0" applyFont="1" applyFill="1" applyBorder="1" applyAlignment="1">
      <alignment horizontal="center" vertical="top" wrapText="1"/>
    </xf>
    <xf numFmtId="0" fontId="1" fillId="0" borderId="8" xfId="0" applyFont="1" applyFill="1" applyBorder="1" applyAlignment="1">
      <alignment horizontal="center" vertical="top" wrapText="1"/>
    </xf>
    <xf numFmtId="49" fontId="9" fillId="0" borderId="7" xfId="0" applyNumberFormat="1" applyFont="1" applyFill="1" applyBorder="1" applyAlignment="1">
      <alignment horizontal="center" vertical="top" wrapText="1"/>
    </xf>
    <xf numFmtId="49" fontId="9" fillId="0" borderId="8" xfId="0" applyNumberFormat="1" applyFont="1" applyFill="1" applyBorder="1" applyAlignment="1">
      <alignment horizontal="center" vertical="top" wrapText="1"/>
    </xf>
    <xf numFmtId="49" fontId="1" fillId="0" borderId="8" xfId="0" applyNumberFormat="1" applyFont="1" applyFill="1" applyBorder="1" applyAlignment="1">
      <alignment horizontal="center" vertical="top" wrapText="1"/>
    </xf>
    <xf numFmtId="49" fontId="1" fillId="0" borderId="12" xfId="0" applyNumberFormat="1" applyFont="1" applyFill="1" applyBorder="1" applyAlignment="1">
      <alignment horizontal="center" vertical="top" wrapText="1"/>
    </xf>
    <xf numFmtId="49" fontId="1" fillId="0" borderId="20" xfId="0" applyNumberFormat="1" applyFont="1" applyFill="1" applyBorder="1" applyAlignment="1">
      <alignment horizontal="center" vertical="top" wrapText="1"/>
    </xf>
    <xf numFmtId="0" fontId="1" fillId="0" borderId="21" xfId="0" applyFont="1" applyFill="1" applyBorder="1" applyAlignment="1">
      <alignment horizontal="left" vertical="top" wrapText="1"/>
    </xf>
    <xf numFmtId="0" fontId="1" fillId="0" borderId="22" xfId="0" applyFont="1" applyFill="1" applyBorder="1" applyAlignment="1">
      <alignment horizontal="center" vertical="top" wrapText="1"/>
    </xf>
    <xf numFmtId="0" fontId="1" fillId="0" borderId="23" xfId="0" applyFont="1" applyFill="1" applyBorder="1" applyAlignment="1">
      <alignment horizontal="center" vertical="top" wrapText="1"/>
    </xf>
    <xf numFmtId="49" fontId="9" fillId="0" borderId="24" xfId="0" applyNumberFormat="1" applyFont="1" applyFill="1" applyBorder="1" applyAlignment="1">
      <alignment horizontal="center" vertical="top" wrapText="1"/>
    </xf>
    <xf numFmtId="49" fontId="9" fillId="0" borderId="10" xfId="0" applyNumberFormat="1" applyFont="1" applyFill="1" applyBorder="1" applyAlignment="1">
      <alignment horizontal="center" vertical="top" wrapText="1"/>
    </xf>
    <xf numFmtId="49" fontId="9" fillId="0" borderId="11" xfId="0" applyNumberFormat="1" applyFont="1" applyFill="1" applyBorder="1" applyAlignment="1">
      <alignment horizontal="center" vertical="top" wrapText="1"/>
    </xf>
    <xf numFmtId="49" fontId="9" fillId="0" borderId="9" xfId="0" applyNumberFormat="1" applyFont="1" applyFill="1" applyBorder="1" applyAlignment="1">
      <alignment horizontal="center" vertical="top" wrapText="1"/>
    </xf>
    <xf numFmtId="0" fontId="10" fillId="0" borderId="4" xfId="0" applyFont="1" applyFill="1" applyBorder="1" applyAlignment="1">
      <alignment horizontal="left" vertical="top" wrapText="1"/>
    </xf>
    <xf numFmtId="49" fontId="9" fillId="0" borderId="3" xfId="0" applyNumberFormat="1" applyFont="1" applyFill="1" applyBorder="1" applyAlignment="1">
      <alignment horizontal="center" vertical="top" wrapText="1"/>
    </xf>
    <xf numFmtId="0" fontId="1" fillId="0" borderId="4" xfId="0" applyFont="1" applyFill="1" applyBorder="1" applyAlignment="1">
      <alignment horizontal="center" wrapText="1"/>
    </xf>
    <xf numFmtId="0" fontId="1" fillId="0" borderId="3" xfId="0" applyFont="1" applyFill="1" applyBorder="1" applyAlignment="1">
      <alignment horizontal="center" wrapText="1"/>
    </xf>
    <xf numFmtId="0" fontId="4" fillId="0" borderId="5" xfId="0" applyFont="1" applyFill="1" applyBorder="1" applyAlignment="1">
      <alignment horizontal="center"/>
    </xf>
    <xf numFmtId="0" fontId="4" fillId="0" borderId="18" xfId="0" applyFont="1" applyFill="1" applyBorder="1" applyAlignment="1">
      <alignment horizontal="center"/>
    </xf>
    <xf numFmtId="0" fontId="4" fillId="0" borderId="6" xfId="0" applyFont="1" applyFill="1" applyBorder="1" applyAlignment="1">
      <alignment horizontal="center"/>
    </xf>
    <xf numFmtId="0" fontId="5" fillId="0" borderId="1" xfId="0" applyFont="1" applyFill="1" applyBorder="1" applyAlignment="1">
      <alignment horizontal="center" wrapText="1"/>
    </xf>
    <xf numFmtId="0" fontId="2" fillId="0" borderId="1" xfId="0" applyFont="1" applyFill="1" applyBorder="1" applyAlignment="1">
      <alignment horizontal="center" wrapText="1"/>
    </xf>
    <xf numFmtId="164" fontId="2" fillId="3" borderId="5" xfId="0" applyNumberFormat="1" applyFont="1" applyFill="1" applyBorder="1" applyAlignment="1">
      <alignment horizontal="center" vertical="top" wrapText="1"/>
    </xf>
    <xf numFmtId="164" fontId="2" fillId="3" borderId="18" xfId="0" applyNumberFormat="1" applyFont="1" applyFill="1" applyBorder="1" applyAlignment="1">
      <alignment horizontal="center" vertical="top" wrapText="1"/>
    </xf>
    <xf numFmtId="164" fontId="2" fillId="3" borderId="6" xfId="0" applyNumberFormat="1" applyFont="1" applyFill="1" applyBorder="1" applyAlignment="1">
      <alignment horizontal="center" vertical="top" wrapText="1"/>
    </xf>
    <xf numFmtId="164" fontId="2" fillId="0" borderId="1" xfId="0" applyNumberFormat="1" applyFont="1" applyFill="1" applyBorder="1" applyAlignment="1">
      <alignment horizontal="center" vertical="top" wrapText="1"/>
    </xf>
    <xf numFmtId="166" fontId="2" fillId="0" borderId="1" xfId="0" applyNumberFormat="1" applyFont="1" applyFill="1" applyBorder="1" applyAlignment="1">
      <alignment horizontal="center" vertical="top" wrapText="1"/>
    </xf>
    <xf numFmtId="4" fontId="2" fillId="0" borderId="1" xfId="0" applyNumberFormat="1" applyFont="1" applyFill="1" applyBorder="1" applyAlignment="1">
      <alignment horizontal="center" vertical="top" wrapText="1"/>
    </xf>
    <xf numFmtId="0" fontId="2" fillId="2" borderId="5" xfId="0" applyFont="1" applyFill="1" applyBorder="1" applyAlignment="1">
      <alignment horizontal="center" vertical="top" wrapText="1"/>
    </xf>
    <xf numFmtId="0" fontId="2" fillId="2" borderId="6" xfId="0" applyFont="1" applyFill="1" applyBorder="1" applyAlignment="1">
      <alignment horizontal="center" vertical="top" wrapText="1"/>
    </xf>
    <xf numFmtId="0" fontId="2" fillId="0" borderId="5"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1"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0" borderId="6" xfId="0" applyFont="1" applyFill="1" applyBorder="1" applyAlignment="1">
      <alignment horizontal="center" vertical="top" wrapText="1"/>
    </xf>
    <xf numFmtId="0" fontId="2" fillId="2" borderId="5" xfId="0" applyFont="1" applyFill="1" applyBorder="1" applyAlignment="1">
      <alignment horizontal="center" wrapText="1"/>
    </xf>
    <xf numFmtId="0" fontId="2" fillId="2" borderId="6" xfId="0" applyFont="1" applyFill="1" applyBorder="1" applyAlignment="1">
      <alignment horizontal="center" wrapText="1"/>
    </xf>
    <xf numFmtId="164" fontId="2" fillId="0" borderId="5" xfId="0" applyNumberFormat="1" applyFont="1" applyFill="1" applyBorder="1" applyAlignment="1">
      <alignment horizontal="center" vertical="top" wrapText="1"/>
    </xf>
    <xf numFmtId="164" fontId="2" fillId="0" borderId="6" xfId="0" applyNumberFormat="1" applyFont="1" applyFill="1" applyBorder="1" applyAlignment="1">
      <alignment horizontal="center" vertical="top" wrapText="1"/>
    </xf>
    <xf numFmtId="0" fontId="2" fillId="0" borderId="1" xfId="0" applyFont="1" applyFill="1" applyBorder="1" applyAlignment="1">
      <alignment horizontal="left"/>
    </xf>
    <xf numFmtId="4" fontId="5" fillId="0" borderId="1" xfId="0" applyNumberFormat="1" applyFont="1" applyFill="1" applyBorder="1" applyAlignment="1">
      <alignment horizontal="center"/>
    </xf>
    <xf numFmtId="0" fontId="2" fillId="0" borderId="5" xfId="0" applyFont="1" applyFill="1" applyBorder="1" applyAlignment="1">
      <alignment horizontal="left"/>
    </xf>
    <xf numFmtId="0" fontId="2" fillId="0" borderId="18" xfId="0" applyFont="1" applyFill="1" applyBorder="1" applyAlignment="1">
      <alignment horizontal="left"/>
    </xf>
    <xf numFmtId="0" fontId="2" fillId="0" borderId="6" xfId="0" applyFont="1" applyFill="1" applyBorder="1" applyAlignment="1">
      <alignment horizontal="left"/>
    </xf>
    <xf numFmtId="4" fontId="5" fillId="0" borderId="5" xfId="0" applyNumberFormat="1" applyFont="1" applyFill="1" applyBorder="1" applyAlignment="1">
      <alignment horizontal="center"/>
    </xf>
    <xf numFmtId="4" fontId="5" fillId="0" borderId="18" xfId="0" applyNumberFormat="1" applyFont="1" applyFill="1" applyBorder="1" applyAlignment="1">
      <alignment horizontal="center"/>
    </xf>
    <xf numFmtId="4" fontId="5" fillId="0" borderId="6" xfId="0" applyNumberFormat="1" applyFont="1" applyFill="1" applyBorder="1" applyAlignment="1">
      <alignment horizontal="center"/>
    </xf>
    <xf numFmtId="164" fontId="2" fillId="3" borderId="1" xfId="0" applyNumberFormat="1" applyFont="1" applyFill="1" applyBorder="1" applyAlignment="1">
      <alignment horizontal="center" vertical="top" wrapText="1"/>
    </xf>
    <xf numFmtId="0" fontId="2" fillId="3" borderId="1" xfId="0" applyFont="1" applyFill="1" applyBorder="1" applyAlignment="1">
      <alignment horizontal="center" vertical="top" wrapText="1"/>
    </xf>
    <xf numFmtId="0" fontId="2" fillId="0" borderId="5" xfId="0" applyFont="1" applyFill="1" applyBorder="1" applyAlignment="1">
      <alignment horizontal="center" wrapText="1"/>
    </xf>
    <xf numFmtId="0" fontId="2" fillId="0" borderId="6" xfId="0" applyFont="1" applyFill="1" applyBorder="1" applyAlignment="1">
      <alignment horizontal="center" wrapText="1"/>
    </xf>
    <xf numFmtId="0" fontId="2" fillId="0" borderId="1" xfId="0" applyFont="1" applyFill="1" applyBorder="1" applyAlignment="1">
      <alignment horizontal="center" vertical="center" wrapText="1"/>
    </xf>
    <xf numFmtId="4" fontId="2" fillId="0" borderId="1" xfId="0" applyNumberFormat="1" applyFont="1" applyFill="1" applyBorder="1" applyAlignment="1">
      <alignment horizontal="center" vertical="center" wrapText="1"/>
    </xf>
    <xf numFmtId="164" fontId="2" fillId="0" borderId="1" xfId="0" applyNumberFormat="1" applyFont="1" applyFill="1" applyBorder="1" applyAlignment="1">
      <alignment horizontal="center" vertical="center" wrapText="1"/>
    </xf>
    <xf numFmtId="164" fontId="2" fillId="3" borderId="1" xfId="0" applyNumberFormat="1"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0" borderId="18" xfId="0" applyFont="1" applyFill="1" applyBorder="1" applyAlignment="1">
      <alignment horizontal="center" vertical="center" wrapText="1"/>
    </xf>
    <xf numFmtId="4" fontId="2" fillId="0" borderId="5" xfId="0" applyNumberFormat="1" applyFont="1" applyFill="1" applyBorder="1" applyAlignment="1">
      <alignment horizontal="center" vertical="center"/>
    </xf>
    <xf numFmtId="4" fontId="2" fillId="0" borderId="6" xfId="0" applyNumberFormat="1" applyFont="1" applyFill="1" applyBorder="1" applyAlignment="1">
      <alignment horizontal="center" vertical="center"/>
    </xf>
    <xf numFmtId="0" fontId="2" fillId="0" borderId="17" xfId="0" applyFont="1" applyFill="1" applyBorder="1" applyAlignment="1">
      <alignment horizontal="center"/>
    </xf>
    <xf numFmtId="0" fontId="2" fillId="0" borderId="0" xfId="0" applyFont="1" applyFill="1" applyAlignment="1">
      <alignment horizontal="center"/>
    </xf>
    <xf numFmtId="0" fontId="12" fillId="0" borderId="6" xfId="0" applyFont="1" applyBorder="1" applyAlignment="1">
      <alignment horizontal="center" vertical="center" wrapText="1"/>
    </xf>
    <xf numFmtId="4" fontId="2" fillId="0" borderId="5" xfId="0" applyNumberFormat="1" applyFont="1" applyFill="1" applyBorder="1" applyAlignment="1">
      <alignment horizontal="center" vertical="center" wrapText="1"/>
    </xf>
    <xf numFmtId="4" fontId="2" fillId="0" borderId="6" xfId="0" applyNumberFormat="1" applyFont="1" applyFill="1" applyBorder="1" applyAlignment="1">
      <alignment horizontal="center" vertical="center" wrapText="1"/>
    </xf>
    <xf numFmtId="0" fontId="2" fillId="0" borderId="5" xfId="0" applyFont="1" applyFill="1" applyBorder="1" applyAlignment="1">
      <alignment horizontal="center" vertical="center"/>
    </xf>
    <xf numFmtId="0" fontId="2" fillId="0" borderId="18" xfId="0" applyFont="1" applyFill="1" applyBorder="1" applyAlignment="1">
      <alignment horizontal="center" vertical="center"/>
    </xf>
    <xf numFmtId="0" fontId="2" fillId="0" borderId="6" xfId="0" applyFont="1" applyFill="1" applyBorder="1" applyAlignment="1">
      <alignment horizontal="center" vertical="center"/>
    </xf>
    <xf numFmtId="164" fontId="2" fillId="0" borderId="18" xfId="0" applyNumberFormat="1" applyFont="1" applyFill="1" applyBorder="1" applyAlignment="1">
      <alignment horizontal="center" vertical="top" wrapText="1"/>
    </xf>
    <xf numFmtId="166" fontId="2" fillId="0" borderId="5" xfId="0" applyNumberFormat="1" applyFont="1" applyFill="1" applyBorder="1" applyAlignment="1">
      <alignment horizontal="center" vertical="top" wrapText="1"/>
    </xf>
    <xf numFmtId="166" fontId="2" fillId="0" borderId="18" xfId="0" applyNumberFormat="1" applyFont="1" applyFill="1" applyBorder="1" applyAlignment="1">
      <alignment horizontal="center" vertical="top" wrapText="1"/>
    </xf>
    <xf numFmtId="166" fontId="2" fillId="0" borderId="6" xfId="0" applyNumberFormat="1" applyFont="1" applyFill="1" applyBorder="1" applyAlignment="1">
      <alignment horizontal="center" vertical="top" wrapText="1"/>
    </xf>
    <xf numFmtId="4" fontId="2" fillId="0" borderId="5" xfId="0" applyNumberFormat="1" applyFont="1" applyFill="1" applyBorder="1" applyAlignment="1">
      <alignment horizontal="center" vertical="top" wrapText="1"/>
    </xf>
    <xf numFmtId="4" fontId="2" fillId="0" borderId="18" xfId="0" applyNumberFormat="1" applyFont="1" applyFill="1" applyBorder="1" applyAlignment="1">
      <alignment horizontal="center" vertical="top" wrapText="1"/>
    </xf>
    <xf numFmtId="4" fontId="2" fillId="0" borderId="6" xfId="0" applyNumberFormat="1" applyFont="1" applyFill="1" applyBorder="1" applyAlignment="1">
      <alignment horizontal="center" vertical="top" wrapText="1"/>
    </xf>
    <xf numFmtId="4" fontId="2" fillId="2" borderId="5" xfId="0" applyNumberFormat="1" applyFont="1" applyFill="1" applyBorder="1" applyAlignment="1">
      <alignment horizontal="center" vertical="top" wrapText="1"/>
    </xf>
    <xf numFmtId="4" fontId="2" fillId="2" borderId="6" xfId="0" applyNumberFormat="1" applyFont="1" applyFill="1" applyBorder="1" applyAlignment="1">
      <alignment horizontal="center" vertical="top" wrapText="1"/>
    </xf>
    <xf numFmtId="0" fontId="2" fillId="2" borderId="5" xfId="0" applyFont="1" applyFill="1" applyBorder="1" applyAlignment="1">
      <alignment horizontal="center" vertical="center"/>
    </xf>
    <xf numFmtId="0" fontId="2" fillId="2" borderId="18" xfId="0" applyFont="1" applyFill="1" applyBorder="1" applyAlignment="1">
      <alignment horizontal="center" vertical="center"/>
    </xf>
    <xf numFmtId="0" fontId="2" fillId="2" borderId="6" xfId="0" applyFont="1" applyFill="1" applyBorder="1" applyAlignment="1">
      <alignment horizontal="center" vertical="center"/>
    </xf>
    <xf numFmtId="4" fontId="2" fillId="2" borderId="5" xfId="0" applyNumberFormat="1" applyFont="1" applyFill="1" applyBorder="1" applyAlignment="1">
      <alignment horizontal="center" vertical="center" wrapText="1"/>
    </xf>
    <xf numFmtId="4" fontId="2" fillId="2" borderId="6" xfId="0" applyNumberFormat="1" applyFont="1" applyFill="1" applyBorder="1" applyAlignment="1">
      <alignment horizontal="center" vertical="center" wrapText="1"/>
    </xf>
    <xf numFmtId="0" fontId="2" fillId="2" borderId="5" xfId="0" applyFont="1" applyFill="1" applyBorder="1" applyAlignment="1">
      <alignment horizontal="center" vertical="center" wrapText="1"/>
    </xf>
    <xf numFmtId="0" fontId="2" fillId="2" borderId="18"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12" fillId="2" borderId="6" xfId="0" applyFont="1" applyFill="1" applyBorder="1" applyAlignment="1">
      <alignment horizontal="center" vertical="center" wrapText="1"/>
    </xf>
    <xf numFmtId="0" fontId="2" fillId="0" borderId="18" xfId="0" applyFont="1" applyFill="1" applyBorder="1" applyAlignment="1">
      <alignment horizontal="center" vertical="top" wrapText="1"/>
    </xf>
    <xf numFmtId="49" fontId="2" fillId="0" borderId="5" xfId="0" applyNumberFormat="1" applyFont="1" applyFill="1" applyBorder="1" applyAlignment="1">
      <alignment horizontal="center" vertical="top" wrapText="1"/>
    </xf>
    <xf numFmtId="49" fontId="2" fillId="0" borderId="6" xfId="0" applyNumberFormat="1" applyFont="1" applyFill="1" applyBorder="1" applyAlignment="1">
      <alignment horizontal="center" vertical="top" wrapText="1"/>
    </xf>
    <xf numFmtId="0" fontId="2" fillId="0" borderId="1" xfId="0" applyFont="1" applyFill="1" applyBorder="1" applyAlignment="1">
      <alignment horizontal="center"/>
    </xf>
    <xf numFmtId="0" fontId="2" fillId="0" borderId="13" xfId="0" applyFont="1" applyFill="1" applyBorder="1" applyAlignment="1">
      <alignment horizontal="center" vertical="top" wrapText="1"/>
    </xf>
    <xf numFmtId="0" fontId="2" fillId="0" borderId="7" xfId="0" applyFont="1" applyFill="1" applyBorder="1" applyAlignment="1">
      <alignment horizontal="center" vertical="top" wrapText="1"/>
    </xf>
    <xf numFmtId="0" fontId="12" fillId="0" borderId="6" xfId="0" applyFont="1" applyBorder="1" applyAlignment="1">
      <alignment horizontal="center" vertical="top" wrapText="1"/>
    </xf>
    <xf numFmtId="4" fontId="12" fillId="0" borderId="6" xfId="0" applyNumberFormat="1" applyFont="1" applyBorder="1" applyAlignment="1">
      <alignment horizontal="center" vertical="top" wrapText="1"/>
    </xf>
    <xf numFmtId="0" fontId="2" fillId="2" borderId="1" xfId="0" applyFont="1" applyFill="1" applyBorder="1" applyAlignment="1">
      <alignment horizontal="center" wrapText="1"/>
    </xf>
    <xf numFmtId="4" fontId="2" fillId="2" borderId="1" xfId="0" applyNumberFormat="1" applyFont="1" applyFill="1" applyBorder="1" applyAlignment="1">
      <alignment horizontal="center" vertical="top" wrapText="1"/>
    </xf>
    <xf numFmtId="164" fontId="2" fillId="2" borderId="1" xfId="0" applyNumberFormat="1" applyFont="1" applyFill="1" applyBorder="1" applyAlignment="1">
      <alignment horizontal="center" vertical="top" wrapText="1"/>
    </xf>
    <xf numFmtId="0" fontId="2" fillId="2" borderId="1" xfId="0" applyFont="1" applyFill="1" applyBorder="1" applyAlignment="1">
      <alignment horizontal="center" vertical="top" wrapText="1"/>
    </xf>
    <xf numFmtId="0" fontId="2" fillId="2" borderId="13" xfId="0" applyFont="1" applyFill="1" applyBorder="1" applyAlignment="1">
      <alignment horizontal="center" vertical="top" wrapText="1"/>
    </xf>
    <xf numFmtId="0" fontId="2" fillId="2" borderId="7" xfId="0" applyFont="1" applyFill="1" applyBorder="1" applyAlignment="1">
      <alignment horizontal="center" vertical="top" wrapText="1"/>
    </xf>
    <xf numFmtId="164" fontId="2" fillId="2" borderId="5" xfId="0" applyNumberFormat="1" applyFont="1" applyFill="1" applyBorder="1" applyAlignment="1">
      <alignment horizontal="center" vertical="top" wrapText="1"/>
    </xf>
    <xf numFmtId="164" fontId="2" fillId="2" borderId="6" xfId="0" applyNumberFormat="1" applyFont="1" applyFill="1" applyBorder="1" applyAlignment="1">
      <alignment horizontal="center" vertical="top" wrapText="1"/>
    </xf>
    <xf numFmtId="166" fontId="2" fillId="2" borderId="1" xfId="0" applyNumberFormat="1" applyFont="1" applyFill="1" applyBorder="1" applyAlignment="1">
      <alignment horizontal="center" vertical="top" wrapText="1"/>
    </xf>
    <xf numFmtId="0" fontId="2" fillId="0" borderId="2" xfId="0" applyFont="1" applyFill="1" applyBorder="1" applyAlignment="1">
      <alignment horizontal="center" vertical="top" wrapText="1"/>
    </xf>
    <xf numFmtId="0" fontId="2" fillId="0" borderId="3" xfId="0" applyFont="1" applyFill="1" applyBorder="1" applyAlignment="1">
      <alignment horizontal="center" vertical="top" wrapText="1"/>
    </xf>
    <xf numFmtId="0" fontId="2" fillId="0" borderId="2" xfId="0" applyFont="1" applyFill="1" applyBorder="1" applyAlignment="1">
      <alignment horizontal="left" vertical="top" wrapText="1"/>
    </xf>
    <xf numFmtId="0" fontId="2" fillId="0" borderId="4" xfId="0" applyFont="1" applyFill="1" applyBorder="1" applyAlignment="1">
      <alignment horizontal="left" vertical="top" wrapText="1"/>
    </xf>
    <xf numFmtId="0" fontId="2" fillId="0" borderId="4" xfId="0" applyFont="1" applyFill="1" applyBorder="1" applyAlignment="1">
      <alignment horizontal="center" vertical="top" wrapText="1"/>
    </xf>
    <xf numFmtId="0" fontId="2" fillId="0" borderId="3" xfId="0" applyFont="1" applyFill="1" applyBorder="1" applyAlignment="1">
      <alignment horizontal="left" vertical="top" wrapText="1"/>
    </xf>
    <xf numFmtId="0" fontId="2" fillId="0" borderId="0" xfId="0" applyFont="1" applyFill="1" applyBorder="1" applyAlignment="1">
      <alignment horizontal="center"/>
    </xf>
    <xf numFmtId="0" fontId="2" fillId="0" borderId="5" xfId="0" applyFont="1" applyFill="1" applyBorder="1" applyAlignment="1">
      <alignment horizontal="center" vertical="top"/>
    </xf>
    <xf numFmtId="0" fontId="2" fillId="0" borderId="18" xfId="0" applyFont="1" applyFill="1" applyBorder="1" applyAlignment="1">
      <alignment horizontal="center" vertical="top"/>
    </xf>
    <xf numFmtId="0" fontId="2" fillId="0" borderId="6" xfId="0" applyFont="1" applyFill="1" applyBorder="1" applyAlignment="1">
      <alignment horizontal="center" vertical="top"/>
    </xf>
    <xf numFmtId="49" fontId="2" fillId="3" borderId="1" xfId="0" applyNumberFormat="1" applyFont="1" applyFill="1" applyBorder="1" applyAlignment="1">
      <alignment horizontal="center" vertical="top" wrapText="1"/>
    </xf>
    <xf numFmtId="49" fontId="2" fillId="0" borderId="1" xfId="0" applyNumberFormat="1" applyFont="1" applyFill="1" applyBorder="1" applyAlignment="1">
      <alignment horizontal="center" vertical="top" wrapText="1"/>
    </xf>
    <xf numFmtId="0" fontId="2" fillId="0" borderId="1" xfId="0" applyFont="1" applyFill="1" applyBorder="1" applyAlignment="1">
      <alignment horizontal="center" vertical="top"/>
    </xf>
    <xf numFmtId="0" fontId="2" fillId="0" borderId="2" xfId="0" applyFont="1" applyFill="1" applyBorder="1" applyAlignment="1">
      <alignment vertical="top" wrapText="1"/>
    </xf>
    <xf numFmtId="0" fontId="12" fillId="0" borderId="3" xfId="0" applyFont="1" applyBorder="1" applyAlignment="1">
      <alignment vertical="top" wrapText="1"/>
    </xf>
    <xf numFmtId="0" fontId="12" fillId="2" borderId="6" xfId="0" applyFont="1" applyFill="1" applyBorder="1" applyAlignment="1">
      <alignment horizontal="center" vertical="top" wrapText="1"/>
    </xf>
    <xf numFmtId="4" fontId="12" fillId="2" borderId="6" xfId="0" applyNumberFormat="1" applyFont="1" applyFill="1" applyBorder="1" applyAlignment="1">
      <alignment horizontal="center" vertical="center" wrapText="1"/>
    </xf>
    <xf numFmtId="0" fontId="2" fillId="0" borderId="0" xfId="0" applyFont="1" applyFill="1" applyAlignment="1">
      <alignment horizontal="left"/>
    </xf>
  </cellXfs>
  <cellStyles count="1">
    <cellStyle name="Обычный" xfId="0" builtinId="0"/>
  </cellStyles>
  <dxfs count="0"/>
  <tableStyles count="0" defaultTableStyle="TableStyleMedium9" defaultPivotStyle="PivotStyleLight16"/>
  <colors>
    <mruColors>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sheetPr>
    <pageSetUpPr fitToPage="1"/>
  </sheetPr>
  <dimension ref="A1:AH239"/>
  <sheetViews>
    <sheetView view="pageBreakPreview" topLeftCell="N1" zoomScale="90" zoomScaleNormal="90" zoomScaleSheetLayoutView="90" workbookViewId="0">
      <selection activeCell="V5" sqref="V5:AG5"/>
    </sheetView>
  </sheetViews>
  <sheetFormatPr defaultRowHeight="15"/>
  <cols>
    <col min="1" max="1" width="9.140625" style="5"/>
    <col min="2" max="2" width="41.85546875" style="5" customWidth="1"/>
    <col min="3" max="3" width="23.42578125" style="7" customWidth="1"/>
    <col min="4" max="4" width="3.28515625" style="6" bestFit="1" customWidth="1"/>
    <col min="5" max="5" width="3" style="6" bestFit="1" customWidth="1"/>
    <col min="6" max="6" width="4.140625" style="6" customWidth="1"/>
    <col min="7" max="7" width="6.42578125" style="6" customWidth="1"/>
    <col min="8" max="8" width="15.7109375" style="5" customWidth="1"/>
    <col min="9" max="9" width="17.140625" style="5" customWidth="1"/>
    <col min="10" max="10" width="20.7109375" style="5" customWidth="1"/>
    <col min="11" max="11" width="17.140625" style="5" customWidth="1"/>
    <col min="12" max="12" width="16.5703125" style="5" customWidth="1"/>
    <col min="13" max="14" width="16" style="5" bestFit="1" customWidth="1"/>
    <col min="15" max="20" width="17.85546875" style="5" customWidth="1"/>
    <col min="21" max="21" width="39.85546875" style="62" customWidth="1"/>
    <col min="22" max="24" width="9.140625" style="41"/>
    <col min="25" max="25" width="9.42578125" style="41" customWidth="1"/>
    <col min="26" max="26" width="10.28515625" style="41" customWidth="1"/>
    <col min="27" max="27" width="9.42578125" style="41" customWidth="1"/>
    <col min="28" max="28" width="10.28515625" style="41" customWidth="1"/>
    <col min="29" max="34" width="9.140625" style="41"/>
    <col min="35" max="16384" width="9.140625" style="5"/>
  </cols>
  <sheetData>
    <row r="1" spans="1:34">
      <c r="V1" s="41" t="s">
        <v>269</v>
      </c>
    </row>
    <row r="2" spans="1:34">
      <c r="V2" s="41" t="s">
        <v>266</v>
      </c>
    </row>
    <row r="3" spans="1:34">
      <c r="V3" s="41" t="s">
        <v>267</v>
      </c>
    </row>
    <row r="4" spans="1:34" ht="18.75">
      <c r="V4" s="41" t="s">
        <v>268</v>
      </c>
      <c r="W4" s="42"/>
    </row>
    <row r="5" spans="1:34" ht="15.75">
      <c r="V5" s="351" t="s">
        <v>370</v>
      </c>
      <c r="W5" s="351"/>
      <c r="X5" s="351"/>
      <c r="Y5" s="351"/>
      <c r="Z5" s="351"/>
      <c r="AA5" s="351"/>
      <c r="AB5" s="351"/>
      <c r="AC5" s="351"/>
      <c r="AD5" s="351"/>
      <c r="AE5" s="351"/>
      <c r="AF5" s="351"/>
      <c r="AG5" s="351"/>
    </row>
    <row r="7" spans="1:34" ht="18.75">
      <c r="B7" s="180" t="s">
        <v>5</v>
      </c>
      <c r="C7" s="180"/>
      <c r="D7" s="180"/>
      <c r="E7" s="180"/>
      <c r="F7" s="180"/>
      <c r="G7" s="180"/>
      <c r="H7" s="180"/>
      <c r="I7" s="180"/>
      <c r="J7" s="180"/>
      <c r="K7" s="180"/>
      <c r="L7" s="180"/>
      <c r="M7" s="180"/>
      <c r="N7" s="180"/>
      <c r="O7" s="180"/>
      <c r="P7" s="180"/>
      <c r="Q7" s="180"/>
      <c r="R7" s="180"/>
      <c r="S7" s="180"/>
      <c r="T7" s="180"/>
      <c r="U7" s="180"/>
      <c r="V7" s="180"/>
      <c r="W7" s="180"/>
      <c r="X7" s="180"/>
      <c r="Y7" s="180"/>
      <c r="Z7" s="180"/>
      <c r="AA7" s="180"/>
    </row>
    <row r="8" spans="1:34" ht="18.75">
      <c r="B8" s="181" t="s">
        <v>41</v>
      </c>
      <c r="C8" s="181"/>
      <c r="D8" s="181"/>
      <c r="E8" s="181"/>
      <c r="F8" s="181"/>
      <c r="G8" s="181"/>
      <c r="H8" s="181"/>
      <c r="I8" s="181"/>
      <c r="J8" s="181"/>
      <c r="K8" s="181"/>
      <c r="L8" s="181"/>
      <c r="M8" s="181"/>
      <c r="N8" s="181"/>
      <c r="O8" s="181"/>
      <c r="P8" s="181"/>
      <c r="Q8" s="181"/>
      <c r="R8" s="181"/>
      <c r="S8" s="181"/>
      <c r="T8" s="181"/>
      <c r="U8" s="181"/>
      <c r="V8" s="181"/>
      <c r="W8" s="181"/>
      <c r="X8" s="181"/>
      <c r="Y8" s="181"/>
      <c r="Z8" s="181"/>
      <c r="AA8" s="181"/>
    </row>
    <row r="9" spans="1:34" ht="18.75">
      <c r="B9" s="182" t="s">
        <v>66</v>
      </c>
      <c r="C9" s="182"/>
      <c r="D9" s="182"/>
      <c r="E9" s="182"/>
      <c r="F9" s="182"/>
      <c r="G9" s="182"/>
      <c r="H9" s="182"/>
      <c r="I9" s="182"/>
      <c r="J9" s="182"/>
      <c r="K9" s="182"/>
      <c r="L9" s="182"/>
      <c r="M9" s="182"/>
      <c r="N9" s="182"/>
      <c r="O9" s="182"/>
      <c r="P9" s="182"/>
      <c r="Q9" s="182"/>
      <c r="R9" s="182"/>
      <c r="S9" s="182"/>
      <c r="T9" s="182"/>
      <c r="U9" s="182"/>
      <c r="V9" s="182"/>
      <c r="W9" s="182"/>
      <c r="X9" s="182"/>
      <c r="Y9" s="182"/>
      <c r="Z9" s="182"/>
      <c r="AA9" s="182"/>
    </row>
    <row r="10" spans="1:34">
      <c r="B10" s="183" t="s">
        <v>36</v>
      </c>
      <c r="C10" s="183"/>
      <c r="D10" s="183"/>
      <c r="E10" s="183"/>
      <c r="F10" s="183"/>
      <c r="G10" s="183"/>
      <c r="H10" s="183"/>
      <c r="I10" s="183"/>
      <c r="J10" s="183"/>
      <c r="K10" s="183"/>
      <c r="L10" s="183"/>
      <c r="M10" s="183"/>
      <c r="N10" s="183"/>
      <c r="O10" s="183"/>
      <c r="P10" s="183"/>
      <c r="Q10" s="183"/>
      <c r="R10" s="183"/>
      <c r="S10" s="183"/>
      <c r="T10" s="183"/>
      <c r="U10" s="183"/>
      <c r="V10" s="183"/>
      <c r="W10" s="183"/>
      <c r="X10" s="183"/>
      <c r="Y10" s="183"/>
      <c r="Z10" s="183"/>
      <c r="AA10" s="183"/>
    </row>
    <row r="11" spans="1:34" ht="18.75">
      <c r="B11" s="180" t="s">
        <v>327</v>
      </c>
      <c r="C11" s="180"/>
      <c r="D11" s="180"/>
      <c r="E11" s="180"/>
      <c r="F11" s="180"/>
      <c r="G11" s="180"/>
      <c r="H11" s="180"/>
      <c r="I11" s="180"/>
      <c r="J11" s="180"/>
      <c r="K11" s="180"/>
      <c r="L11" s="180"/>
      <c r="M11" s="180"/>
      <c r="N11" s="180"/>
      <c r="O11" s="180"/>
      <c r="P11" s="180"/>
      <c r="Q11" s="180"/>
      <c r="R11" s="180"/>
      <c r="S11" s="180"/>
      <c r="T11" s="180"/>
      <c r="U11" s="180"/>
      <c r="V11" s="180"/>
      <c r="W11" s="180"/>
      <c r="X11" s="180"/>
      <c r="Y11" s="180"/>
      <c r="Z11" s="180"/>
      <c r="AA11" s="180"/>
    </row>
    <row r="12" spans="1:34" ht="18.75">
      <c r="B12" s="91"/>
      <c r="D12" s="7"/>
      <c r="E12" s="7"/>
      <c r="F12" s="7"/>
      <c r="G12" s="7"/>
      <c r="H12" s="91"/>
      <c r="I12" s="91"/>
      <c r="J12" s="91"/>
      <c r="K12" s="91"/>
      <c r="L12" s="91"/>
      <c r="M12" s="91"/>
      <c r="N12" s="91"/>
      <c r="O12" s="91"/>
      <c r="P12" s="91"/>
      <c r="Q12" s="91"/>
      <c r="R12" s="91"/>
      <c r="S12" s="91"/>
      <c r="T12" s="91"/>
      <c r="U12" s="91"/>
      <c r="V12" s="43"/>
      <c r="W12" s="43"/>
      <c r="X12" s="43"/>
      <c r="Y12" s="43"/>
      <c r="AA12" s="43"/>
    </row>
    <row r="13" spans="1:34" ht="31.5" customHeight="1">
      <c r="A13" s="120" t="s">
        <v>0</v>
      </c>
      <c r="B13" s="120" t="s">
        <v>6</v>
      </c>
      <c r="C13" s="177" t="s">
        <v>7</v>
      </c>
      <c r="D13" s="186"/>
      <c r="E13" s="186"/>
      <c r="F13" s="186"/>
      <c r="G13" s="186"/>
      <c r="H13" s="186"/>
      <c r="I13" s="186"/>
      <c r="J13" s="186"/>
      <c r="K13" s="186"/>
      <c r="L13" s="186"/>
      <c r="M13" s="186"/>
      <c r="N13" s="186"/>
      <c r="O13" s="186"/>
      <c r="P13" s="186"/>
      <c r="Q13" s="186"/>
      <c r="R13" s="186"/>
      <c r="S13" s="186"/>
      <c r="T13" s="178"/>
      <c r="U13" s="120" t="s">
        <v>8</v>
      </c>
      <c r="V13" s="120"/>
      <c r="W13" s="120"/>
      <c r="X13" s="120"/>
      <c r="Y13" s="120"/>
      <c r="Z13" s="120"/>
      <c r="AA13" s="120"/>
      <c r="AB13" s="120"/>
      <c r="AC13" s="120"/>
      <c r="AD13" s="120"/>
      <c r="AE13" s="120"/>
      <c r="AF13" s="120"/>
      <c r="AG13" s="120"/>
      <c r="AH13" s="120"/>
    </row>
    <row r="14" spans="1:34" ht="15" customHeight="1">
      <c r="A14" s="120"/>
      <c r="B14" s="120"/>
      <c r="C14" s="120" t="s">
        <v>9</v>
      </c>
      <c r="D14" s="120"/>
      <c r="E14" s="120"/>
      <c r="F14" s="120"/>
      <c r="G14" s="120"/>
      <c r="H14" s="120" t="s">
        <v>10</v>
      </c>
      <c r="I14" s="249" t="s">
        <v>11</v>
      </c>
      <c r="J14" s="250"/>
      <c r="K14" s="250"/>
      <c r="L14" s="250"/>
      <c r="M14" s="250"/>
      <c r="N14" s="250"/>
      <c r="O14" s="250"/>
      <c r="P14" s="250"/>
      <c r="Q14" s="250"/>
      <c r="R14" s="250"/>
      <c r="S14" s="250"/>
      <c r="T14" s="251"/>
      <c r="U14" s="123" t="s">
        <v>12</v>
      </c>
      <c r="V14" s="123" t="s">
        <v>2</v>
      </c>
      <c r="W14" s="121" t="s">
        <v>13</v>
      </c>
      <c r="X14" s="122"/>
      <c r="Y14" s="122"/>
      <c r="Z14" s="122"/>
      <c r="AA14" s="122"/>
      <c r="AB14" s="122"/>
      <c r="AC14" s="122"/>
      <c r="AD14" s="122"/>
      <c r="AE14" s="122"/>
      <c r="AF14" s="122"/>
      <c r="AG14" s="122"/>
      <c r="AH14" s="122"/>
    </row>
    <row r="15" spans="1:34" ht="16.5" customHeight="1">
      <c r="A15" s="120"/>
      <c r="B15" s="120"/>
      <c r="C15" s="120"/>
      <c r="D15" s="120"/>
      <c r="E15" s="120"/>
      <c r="F15" s="120"/>
      <c r="G15" s="120"/>
      <c r="H15" s="120"/>
      <c r="I15" s="120" t="s">
        <v>14</v>
      </c>
      <c r="J15" s="120"/>
      <c r="K15" s="120">
        <v>2020</v>
      </c>
      <c r="L15" s="120"/>
      <c r="M15" s="120">
        <v>2021</v>
      </c>
      <c r="N15" s="120"/>
      <c r="O15" s="177">
        <v>2022</v>
      </c>
      <c r="P15" s="178"/>
      <c r="Q15" s="177">
        <v>2023</v>
      </c>
      <c r="R15" s="178"/>
      <c r="S15" s="177">
        <v>2024</v>
      </c>
      <c r="T15" s="178"/>
      <c r="U15" s="120"/>
      <c r="V15" s="120"/>
      <c r="W15" s="184" t="s">
        <v>15</v>
      </c>
      <c r="X15" s="185"/>
      <c r="Y15" s="120">
        <v>2020</v>
      </c>
      <c r="Z15" s="120"/>
      <c r="AA15" s="120">
        <v>2021</v>
      </c>
      <c r="AB15" s="120"/>
      <c r="AC15" s="120">
        <v>2022</v>
      </c>
      <c r="AD15" s="120"/>
      <c r="AE15" s="120">
        <v>2023</v>
      </c>
      <c r="AF15" s="120"/>
      <c r="AG15" s="120">
        <v>2024</v>
      </c>
      <c r="AH15" s="120"/>
    </row>
    <row r="16" spans="1:34" ht="38.25">
      <c r="A16" s="120"/>
      <c r="B16" s="120"/>
      <c r="C16" s="79" t="s">
        <v>200</v>
      </c>
      <c r="D16" s="172" t="s">
        <v>16</v>
      </c>
      <c r="E16" s="173"/>
      <c r="F16" s="173"/>
      <c r="G16" s="174"/>
      <c r="H16" s="120"/>
      <c r="I16" s="73" t="s">
        <v>17</v>
      </c>
      <c r="J16" s="73" t="s">
        <v>18</v>
      </c>
      <c r="K16" s="73" t="s">
        <v>17</v>
      </c>
      <c r="L16" s="73" t="s">
        <v>18</v>
      </c>
      <c r="M16" s="73" t="s">
        <v>17</v>
      </c>
      <c r="N16" s="73" t="s">
        <v>18</v>
      </c>
      <c r="O16" s="73" t="s">
        <v>17</v>
      </c>
      <c r="P16" s="73" t="s">
        <v>18</v>
      </c>
      <c r="Q16" s="73" t="s">
        <v>17</v>
      </c>
      <c r="R16" s="73" t="s">
        <v>18</v>
      </c>
      <c r="S16" s="73" t="s">
        <v>17</v>
      </c>
      <c r="T16" s="73" t="s">
        <v>18</v>
      </c>
      <c r="U16" s="120"/>
      <c r="V16" s="120"/>
      <c r="W16" s="73" t="s">
        <v>17</v>
      </c>
      <c r="X16" s="73" t="s">
        <v>18</v>
      </c>
      <c r="Y16" s="73" t="s">
        <v>17</v>
      </c>
      <c r="Z16" s="73" t="s">
        <v>18</v>
      </c>
      <c r="AA16" s="73" t="s">
        <v>17</v>
      </c>
      <c r="AB16" s="73" t="s">
        <v>18</v>
      </c>
      <c r="AC16" s="73" t="s">
        <v>17</v>
      </c>
      <c r="AD16" s="73" t="s">
        <v>18</v>
      </c>
      <c r="AE16" s="73" t="s">
        <v>17</v>
      </c>
      <c r="AF16" s="73" t="s">
        <v>18</v>
      </c>
      <c r="AG16" s="73" t="s">
        <v>17</v>
      </c>
      <c r="AH16" s="73" t="s">
        <v>18</v>
      </c>
    </row>
    <row r="17" spans="1:34" ht="15.75">
      <c r="A17" s="96">
        <v>1</v>
      </c>
      <c r="B17" s="96">
        <v>2</v>
      </c>
      <c r="C17" s="79">
        <v>3</v>
      </c>
      <c r="D17" s="172">
        <v>4</v>
      </c>
      <c r="E17" s="173"/>
      <c r="F17" s="173"/>
      <c r="G17" s="174"/>
      <c r="H17" s="96">
        <v>5</v>
      </c>
      <c r="I17" s="96">
        <v>6</v>
      </c>
      <c r="J17" s="96">
        <v>7</v>
      </c>
      <c r="K17" s="96">
        <v>6</v>
      </c>
      <c r="L17" s="96">
        <v>7</v>
      </c>
      <c r="M17" s="96">
        <v>8</v>
      </c>
      <c r="N17" s="96">
        <v>10</v>
      </c>
      <c r="O17" s="96">
        <v>11</v>
      </c>
      <c r="P17" s="96">
        <v>12</v>
      </c>
      <c r="Q17" s="96">
        <v>13</v>
      </c>
      <c r="R17" s="96">
        <v>14</v>
      </c>
      <c r="S17" s="96">
        <v>13</v>
      </c>
      <c r="T17" s="96">
        <v>14</v>
      </c>
      <c r="U17" s="96">
        <v>14</v>
      </c>
      <c r="V17" s="96">
        <v>15</v>
      </c>
      <c r="W17" s="96">
        <v>16</v>
      </c>
      <c r="X17" s="96">
        <v>17</v>
      </c>
      <c r="Y17" s="96">
        <v>18</v>
      </c>
      <c r="Z17" s="96">
        <v>19</v>
      </c>
      <c r="AA17" s="96">
        <v>20</v>
      </c>
      <c r="AB17" s="96">
        <v>21</v>
      </c>
      <c r="AC17" s="96">
        <v>22</v>
      </c>
      <c r="AD17" s="96">
        <v>23</v>
      </c>
      <c r="AE17" s="96">
        <v>24</v>
      </c>
      <c r="AF17" s="96">
        <v>25</v>
      </c>
      <c r="AG17" s="96">
        <v>24</v>
      </c>
      <c r="AH17" s="96">
        <v>25</v>
      </c>
    </row>
    <row r="18" spans="1:34" ht="15.75" customHeight="1">
      <c r="A18" s="187" t="s">
        <v>80</v>
      </c>
      <c r="B18" s="188"/>
      <c r="C18" s="188"/>
      <c r="D18" s="188"/>
      <c r="E18" s="188"/>
      <c r="F18" s="188"/>
      <c r="G18" s="188"/>
      <c r="H18" s="188"/>
      <c r="I18" s="188"/>
      <c r="J18" s="188"/>
      <c r="K18" s="188"/>
      <c r="L18" s="188"/>
      <c r="M18" s="188"/>
      <c r="N18" s="188"/>
      <c r="O18" s="188"/>
      <c r="P18" s="188"/>
      <c r="Q18" s="188"/>
      <c r="R18" s="188"/>
      <c r="S18" s="188"/>
      <c r="T18" s="188"/>
      <c r="U18" s="188"/>
      <c r="V18" s="188"/>
      <c r="W18" s="188"/>
      <c r="X18" s="188"/>
      <c r="Y18" s="188"/>
      <c r="Z18" s="188"/>
      <c r="AA18" s="188"/>
      <c r="AB18" s="188"/>
      <c r="AC18" s="188"/>
      <c r="AD18" s="188"/>
    </row>
    <row r="19" spans="1:34" ht="15.75" customHeight="1">
      <c r="A19" s="175" t="s">
        <v>81</v>
      </c>
      <c r="B19" s="176"/>
      <c r="C19" s="176"/>
      <c r="D19" s="176"/>
      <c r="E19" s="176"/>
      <c r="F19" s="176"/>
      <c r="G19" s="176"/>
      <c r="H19" s="176"/>
      <c r="I19" s="176"/>
      <c r="J19" s="176"/>
      <c r="K19" s="176"/>
      <c r="L19" s="176"/>
      <c r="M19" s="176"/>
      <c r="N19" s="176"/>
      <c r="O19" s="176"/>
      <c r="P19" s="176"/>
      <c r="Q19" s="176"/>
      <c r="R19" s="176"/>
      <c r="S19" s="176"/>
      <c r="T19" s="176"/>
      <c r="U19" s="176"/>
      <c r="V19" s="176"/>
      <c r="W19" s="176"/>
      <c r="X19" s="176"/>
      <c r="Y19" s="176"/>
      <c r="Z19" s="176"/>
      <c r="AA19" s="176"/>
      <c r="AB19" s="176"/>
      <c r="AC19" s="176"/>
      <c r="AD19" s="176"/>
    </row>
    <row r="20" spans="1:34" ht="15.75" customHeight="1">
      <c r="A20" s="189" t="s">
        <v>64</v>
      </c>
      <c r="B20" s="190"/>
      <c r="C20" s="190"/>
      <c r="D20" s="190"/>
      <c r="E20" s="190"/>
      <c r="F20" s="190"/>
      <c r="G20" s="190"/>
      <c r="H20" s="190"/>
      <c r="I20" s="190"/>
      <c r="J20" s="190"/>
      <c r="K20" s="190"/>
      <c r="L20" s="190"/>
      <c r="M20" s="190"/>
      <c r="N20" s="190"/>
      <c r="O20" s="190"/>
      <c r="P20" s="190"/>
      <c r="Q20" s="190"/>
      <c r="R20" s="190"/>
      <c r="S20" s="190"/>
      <c r="T20" s="190"/>
      <c r="U20" s="190"/>
      <c r="V20" s="190"/>
      <c r="W20" s="190"/>
      <c r="X20" s="190"/>
      <c r="Y20" s="190"/>
      <c r="Z20" s="190"/>
      <c r="AA20" s="190"/>
      <c r="AB20" s="190"/>
      <c r="AC20" s="190"/>
      <c r="AD20" s="190"/>
    </row>
    <row r="21" spans="1:34" ht="15.75" customHeight="1">
      <c r="A21" s="175" t="s">
        <v>82</v>
      </c>
      <c r="B21" s="176"/>
      <c r="C21" s="176"/>
      <c r="D21" s="176"/>
      <c r="E21" s="176"/>
      <c r="F21" s="176"/>
      <c r="G21" s="176"/>
      <c r="H21" s="176"/>
      <c r="I21" s="176"/>
      <c r="J21" s="176"/>
      <c r="K21" s="176"/>
      <c r="L21" s="176"/>
      <c r="M21" s="176"/>
      <c r="N21" s="176"/>
      <c r="O21" s="176"/>
      <c r="P21" s="176"/>
      <c r="Q21" s="176"/>
      <c r="R21" s="176"/>
      <c r="S21" s="176"/>
      <c r="T21" s="176"/>
      <c r="U21" s="176"/>
      <c r="V21" s="176"/>
      <c r="W21" s="176"/>
      <c r="X21" s="176"/>
      <c r="Y21" s="176"/>
      <c r="Z21" s="176"/>
      <c r="AA21" s="176"/>
      <c r="AB21" s="176"/>
      <c r="AC21" s="176"/>
      <c r="AD21" s="176"/>
    </row>
    <row r="22" spans="1:34" s="61" customFormat="1" ht="25.5">
      <c r="A22" s="179">
        <v>1</v>
      </c>
      <c r="B22" s="193" t="s">
        <v>83</v>
      </c>
      <c r="C22" s="193"/>
      <c r="D22" s="193"/>
      <c r="E22" s="193"/>
      <c r="F22" s="193"/>
      <c r="G22" s="193"/>
      <c r="H22" s="99" t="s">
        <v>19</v>
      </c>
      <c r="I22" s="45">
        <f>I23+I24</f>
        <v>460042359.25999999</v>
      </c>
      <c r="J22" s="45">
        <f t="shared" ref="J22:R22" si="0">J23+J24</f>
        <v>453281502.28999996</v>
      </c>
      <c r="K22" s="45">
        <f t="shared" si="0"/>
        <v>76038608.829999998</v>
      </c>
      <c r="L22" s="45">
        <f t="shared" si="0"/>
        <v>75813136.210000008</v>
      </c>
      <c r="M22" s="45">
        <f t="shared" si="0"/>
        <v>82678819.069999993</v>
      </c>
      <c r="N22" s="45">
        <f t="shared" si="0"/>
        <v>82434253.859999999</v>
      </c>
      <c r="O22" s="45">
        <f t="shared" si="0"/>
        <v>92976097.719999999</v>
      </c>
      <c r="P22" s="45">
        <f t="shared" si="0"/>
        <v>90954478.090000004</v>
      </c>
      <c r="Q22" s="45">
        <f t="shared" si="0"/>
        <v>96926182.409999996</v>
      </c>
      <c r="R22" s="45">
        <f t="shared" si="0"/>
        <v>95573852.039999992</v>
      </c>
      <c r="S22" s="45">
        <f t="shared" ref="S22:T22" si="1">S23+S24</f>
        <v>111422651.22999999</v>
      </c>
      <c r="T22" s="45">
        <f t="shared" si="1"/>
        <v>110560575.47999999</v>
      </c>
      <c r="U22" s="119" t="s">
        <v>94</v>
      </c>
      <c r="V22" s="119" t="s">
        <v>94</v>
      </c>
      <c r="W22" s="119" t="s">
        <v>94</v>
      </c>
      <c r="X22" s="119" t="s">
        <v>94</v>
      </c>
      <c r="Y22" s="119" t="s">
        <v>94</v>
      </c>
      <c r="Z22" s="119" t="s">
        <v>94</v>
      </c>
      <c r="AA22" s="119" t="s">
        <v>94</v>
      </c>
      <c r="AB22" s="119" t="s">
        <v>94</v>
      </c>
      <c r="AC22" s="119" t="s">
        <v>94</v>
      </c>
      <c r="AD22" s="119" t="s">
        <v>94</v>
      </c>
      <c r="AE22" s="119" t="s">
        <v>94</v>
      </c>
      <c r="AF22" s="119" t="s">
        <v>94</v>
      </c>
      <c r="AG22" s="119" t="s">
        <v>94</v>
      </c>
      <c r="AH22" s="119" t="s">
        <v>94</v>
      </c>
    </row>
    <row r="23" spans="1:34" s="61" customFormat="1" ht="124.5" customHeight="1">
      <c r="A23" s="179"/>
      <c r="B23" s="193"/>
      <c r="C23" s="193"/>
      <c r="D23" s="193"/>
      <c r="E23" s="193"/>
      <c r="F23" s="193"/>
      <c r="G23" s="193"/>
      <c r="H23" s="57" t="s">
        <v>42</v>
      </c>
      <c r="I23" s="45">
        <f>I26</f>
        <v>226250988.86999997</v>
      </c>
      <c r="J23" s="45">
        <f t="shared" ref="J23:T23" si="2">J26</f>
        <v>222913460.45999998</v>
      </c>
      <c r="K23" s="45">
        <f t="shared" si="2"/>
        <v>38430555.829999998</v>
      </c>
      <c r="L23" s="45">
        <f t="shared" si="2"/>
        <v>38430555.829999998</v>
      </c>
      <c r="M23" s="45">
        <f t="shared" si="2"/>
        <v>42281981.68</v>
      </c>
      <c r="N23" s="45">
        <f t="shared" si="2"/>
        <v>42281981.68</v>
      </c>
      <c r="O23" s="45">
        <f t="shared" si="2"/>
        <v>46055129.719999999</v>
      </c>
      <c r="P23" s="45">
        <f t="shared" si="2"/>
        <v>44592123.579999998</v>
      </c>
      <c r="Q23" s="45">
        <f t="shared" si="2"/>
        <v>46783673.409999996</v>
      </c>
      <c r="R23" s="45">
        <f t="shared" si="2"/>
        <v>45515366.210000001</v>
      </c>
      <c r="S23" s="45">
        <f>S26</f>
        <v>52699648.229999997</v>
      </c>
      <c r="T23" s="45">
        <f t="shared" si="2"/>
        <v>52093433.159999996</v>
      </c>
      <c r="U23" s="119"/>
      <c r="V23" s="119"/>
      <c r="W23" s="119"/>
      <c r="X23" s="119"/>
      <c r="Y23" s="119"/>
      <c r="Z23" s="119"/>
      <c r="AA23" s="119"/>
      <c r="AB23" s="119"/>
      <c r="AC23" s="119"/>
      <c r="AD23" s="119"/>
      <c r="AE23" s="119"/>
      <c r="AF23" s="119"/>
      <c r="AG23" s="119"/>
      <c r="AH23" s="119"/>
    </row>
    <row r="24" spans="1:34" s="61" customFormat="1" ht="80.25" customHeight="1">
      <c r="A24" s="179"/>
      <c r="B24" s="193"/>
      <c r="C24" s="193"/>
      <c r="D24" s="193"/>
      <c r="E24" s="193"/>
      <c r="F24" s="193"/>
      <c r="G24" s="193"/>
      <c r="H24" s="57" t="s">
        <v>43</v>
      </c>
      <c r="I24" s="45">
        <f>I27</f>
        <v>233791370.38999999</v>
      </c>
      <c r="J24" s="45">
        <f t="shared" ref="J24:T24" si="3">J27</f>
        <v>230368041.82999998</v>
      </c>
      <c r="K24" s="45">
        <f t="shared" si="3"/>
        <v>37608053</v>
      </c>
      <c r="L24" s="45">
        <f t="shared" si="3"/>
        <v>37382580.380000003</v>
      </c>
      <c r="M24" s="45">
        <f t="shared" si="3"/>
        <v>40396837.390000001</v>
      </c>
      <c r="N24" s="45">
        <f t="shared" si="3"/>
        <v>40152272.18</v>
      </c>
      <c r="O24" s="45">
        <f t="shared" si="3"/>
        <v>46920968</v>
      </c>
      <c r="P24" s="45">
        <f t="shared" si="3"/>
        <v>46362354.509999998</v>
      </c>
      <c r="Q24" s="45">
        <f t="shared" si="3"/>
        <v>50142509</v>
      </c>
      <c r="R24" s="45">
        <f t="shared" si="3"/>
        <v>50058485.829999998</v>
      </c>
      <c r="S24" s="45">
        <f t="shared" si="3"/>
        <v>58723003</v>
      </c>
      <c r="T24" s="45">
        <f t="shared" si="3"/>
        <v>58467142.32</v>
      </c>
      <c r="U24" s="119"/>
      <c r="V24" s="119"/>
      <c r="W24" s="119"/>
      <c r="X24" s="119"/>
      <c r="Y24" s="119"/>
      <c r="Z24" s="119"/>
      <c r="AA24" s="119"/>
      <c r="AB24" s="119"/>
      <c r="AC24" s="119"/>
      <c r="AD24" s="119"/>
      <c r="AE24" s="119"/>
      <c r="AF24" s="119"/>
      <c r="AG24" s="119"/>
      <c r="AH24" s="119"/>
    </row>
    <row r="25" spans="1:34" s="61" customFormat="1" ht="25.5">
      <c r="A25" s="194" t="s">
        <v>21</v>
      </c>
      <c r="B25" s="134" t="s">
        <v>84</v>
      </c>
      <c r="C25" s="150" t="s">
        <v>50</v>
      </c>
      <c r="D25" s="150">
        <v>20</v>
      </c>
      <c r="E25" s="150">
        <v>1</v>
      </c>
      <c r="F25" s="156" t="s">
        <v>220</v>
      </c>
      <c r="G25" s="156" t="s">
        <v>221</v>
      </c>
      <c r="H25" s="57" t="s">
        <v>19</v>
      </c>
      <c r="I25" s="45">
        <f t="shared" ref="I25:P25" si="4">I26+I27</f>
        <v>460042359.25999999</v>
      </c>
      <c r="J25" s="45">
        <f t="shared" si="4"/>
        <v>453281502.28999996</v>
      </c>
      <c r="K25" s="45">
        <f>K26+K27</f>
        <v>76038608.829999998</v>
      </c>
      <c r="L25" s="45">
        <f>L26+L27</f>
        <v>75813136.210000008</v>
      </c>
      <c r="M25" s="45">
        <f t="shared" si="4"/>
        <v>82678819.069999993</v>
      </c>
      <c r="N25" s="45">
        <f t="shared" si="4"/>
        <v>82434253.859999999</v>
      </c>
      <c r="O25" s="45">
        <f t="shared" si="4"/>
        <v>92976097.719999999</v>
      </c>
      <c r="P25" s="45">
        <f t="shared" si="4"/>
        <v>90954478.090000004</v>
      </c>
      <c r="Q25" s="45">
        <f t="shared" ref="Q25:R25" si="5">Q26+Q27</f>
        <v>96926182.409999996</v>
      </c>
      <c r="R25" s="45">
        <f t="shared" si="5"/>
        <v>95573852.039999992</v>
      </c>
      <c r="S25" s="45">
        <f t="shared" ref="S25:T25" si="6">S26+S27</f>
        <v>111422651.22999999</v>
      </c>
      <c r="T25" s="45">
        <f t="shared" si="6"/>
        <v>110560575.47999999</v>
      </c>
      <c r="U25" s="117" t="s">
        <v>94</v>
      </c>
      <c r="V25" s="117" t="s">
        <v>94</v>
      </c>
      <c r="W25" s="117" t="s">
        <v>94</v>
      </c>
      <c r="X25" s="117" t="s">
        <v>94</v>
      </c>
      <c r="Y25" s="117" t="s">
        <v>94</v>
      </c>
      <c r="Z25" s="117" t="s">
        <v>94</v>
      </c>
      <c r="AA25" s="117" t="s">
        <v>94</v>
      </c>
      <c r="AB25" s="117" t="s">
        <v>94</v>
      </c>
      <c r="AC25" s="117" t="s">
        <v>94</v>
      </c>
      <c r="AD25" s="117" t="s">
        <v>94</v>
      </c>
      <c r="AE25" s="117" t="s">
        <v>94</v>
      </c>
      <c r="AF25" s="117" t="s">
        <v>94</v>
      </c>
      <c r="AG25" s="117" t="s">
        <v>94</v>
      </c>
      <c r="AH25" s="117" t="s">
        <v>94</v>
      </c>
    </row>
    <row r="26" spans="1:34" s="61" customFormat="1" ht="14.25">
      <c r="A26" s="194"/>
      <c r="B26" s="134"/>
      <c r="C26" s="158"/>
      <c r="D26" s="158"/>
      <c r="E26" s="158"/>
      <c r="F26" s="157"/>
      <c r="G26" s="157"/>
      <c r="H26" s="57" t="s">
        <v>44</v>
      </c>
      <c r="I26" s="45">
        <f>I29+I32</f>
        <v>226250988.86999997</v>
      </c>
      <c r="J26" s="45">
        <f t="shared" ref="I26:K27" si="7">J29+J32</f>
        <v>222913460.45999998</v>
      </c>
      <c r="K26" s="45">
        <f t="shared" si="7"/>
        <v>38430555.829999998</v>
      </c>
      <c r="L26" s="45">
        <f t="shared" ref="L26:P27" si="8">L29+L32</f>
        <v>38430555.829999998</v>
      </c>
      <c r="M26" s="45">
        <f t="shared" si="8"/>
        <v>42281981.68</v>
      </c>
      <c r="N26" s="45">
        <f>N29+N32</f>
        <v>42281981.68</v>
      </c>
      <c r="O26" s="45">
        <f>O29+O32</f>
        <v>46055129.719999999</v>
      </c>
      <c r="P26" s="45">
        <f>P29+P32</f>
        <v>44592123.579999998</v>
      </c>
      <c r="Q26" s="45">
        <f t="shared" ref="Q26:R26" si="9">Q29+Q32</f>
        <v>46783673.409999996</v>
      </c>
      <c r="R26" s="45">
        <f t="shared" si="9"/>
        <v>45515366.210000001</v>
      </c>
      <c r="S26" s="45">
        <f>S29+S32</f>
        <v>52699648.229999997</v>
      </c>
      <c r="T26" s="45">
        <f t="shared" ref="T26" si="10">T29+T32</f>
        <v>52093433.159999996</v>
      </c>
      <c r="U26" s="118"/>
      <c r="V26" s="118"/>
      <c r="W26" s="118"/>
      <c r="X26" s="118"/>
      <c r="Y26" s="118"/>
      <c r="Z26" s="118"/>
      <c r="AA26" s="118"/>
      <c r="AB26" s="118"/>
      <c r="AC26" s="118"/>
      <c r="AD26" s="118"/>
      <c r="AE26" s="118"/>
      <c r="AF26" s="118"/>
      <c r="AG26" s="118"/>
      <c r="AH26" s="118"/>
    </row>
    <row r="27" spans="1:34" s="61" customFormat="1" ht="38.25" customHeight="1">
      <c r="A27" s="194"/>
      <c r="B27" s="134"/>
      <c r="C27" s="158"/>
      <c r="D27" s="158"/>
      <c r="E27" s="158"/>
      <c r="F27" s="157"/>
      <c r="G27" s="157"/>
      <c r="H27" s="57" t="s">
        <v>49</v>
      </c>
      <c r="I27" s="45">
        <f t="shared" si="7"/>
        <v>233791370.38999999</v>
      </c>
      <c r="J27" s="45">
        <f t="shared" si="7"/>
        <v>230368041.82999998</v>
      </c>
      <c r="K27" s="45">
        <f t="shared" si="7"/>
        <v>37608053</v>
      </c>
      <c r="L27" s="45">
        <f t="shared" si="8"/>
        <v>37382580.380000003</v>
      </c>
      <c r="M27" s="45">
        <f t="shared" si="8"/>
        <v>40396837.390000001</v>
      </c>
      <c r="N27" s="45">
        <f t="shared" si="8"/>
        <v>40152272.18</v>
      </c>
      <c r="O27" s="45">
        <f t="shared" si="8"/>
        <v>46920968</v>
      </c>
      <c r="P27" s="45">
        <f t="shared" si="8"/>
        <v>46362354.509999998</v>
      </c>
      <c r="Q27" s="45">
        <f t="shared" ref="Q27:R27" si="11">Q30+Q33</f>
        <v>50142509</v>
      </c>
      <c r="R27" s="45">
        <f t="shared" si="11"/>
        <v>50058485.829999998</v>
      </c>
      <c r="S27" s="45">
        <f t="shared" ref="S27:T27" si="12">S30+S33</f>
        <v>58723003</v>
      </c>
      <c r="T27" s="45">
        <f t="shared" si="12"/>
        <v>58467142.32</v>
      </c>
      <c r="U27" s="118"/>
      <c r="V27" s="118"/>
      <c r="W27" s="118"/>
      <c r="X27" s="118"/>
      <c r="Y27" s="118"/>
      <c r="Z27" s="118"/>
      <c r="AA27" s="118"/>
      <c r="AB27" s="118"/>
      <c r="AC27" s="118"/>
      <c r="AD27" s="118"/>
      <c r="AE27" s="118"/>
      <c r="AF27" s="118"/>
      <c r="AG27" s="118"/>
      <c r="AH27" s="118"/>
    </row>
    <row r="28" spans="1:34" ht="113.25" customHeight="1">
      <c r="A28" s="167" t="s">
        <v>22</v>
      </c>
      <c r="B28" s="151" t="s">
        <v>85</v>
      </c>
      <c r="C28" s="137" t="s">
        <v>50</v>
      </c>
      <c r="D28" s="135" t="s">
        <v>224</v>
      </c>
      <c r="E28" s="135" t="s">
        <v>264</v>
      </c>
      <c r="F28" s="138" t="s">
        <v>225</v>
      </c>
      <c r="G28" s="138" t="s">
        <v>223</v>
      </c>
      <c r="H28" s="87" t="s">
        <v>19</v>
      </c>
      <c r="I28" s="2">
        <f t="shared" ref="I28:R28" si="13">I29+I30</f>
        <v>452458833.25999999</v>
      </c>
      <c r="J28" s="2">
        <f t="shared" si="13"/>
        <v>449059826.62</v>
      </c>
      <c r="K28" s="2">
        <f t="shared" si="13"/>
        <v>74319908.829999998</v>
      </c>
      <c r="L28" s="2">
        <f t="shared" si="13"/>
        <v>74319908.829999998</v>
      </c>
      <c r="M28" s="2">
        <f t="shared" si="13"/>
        <v>80993917.069999993</v>
      </c>
      <c r="N28" s="2">
        <f t="shared" si="13"/>
        <v>80993917.069999993</v>
      </c>
      <c r="O28" s="2">
        <f t="shared" si="13"/>
        <v>91175827.719999999</v>
      </c>
      <c r="P28" s="2">
        <f t="shared" si="13"/>
        <v>89666366.590000004</v>
      </c>
      <c r="Q28" s="2">
        <f t="shared" si="13"/>
        <v>95693982.409999996</v>
      </c>
      <c r="R28" s="2">
        <f t="shared" si="13"/>
        <v>94425675.210000008</v>
      </c>
      <c r="S28" s="2">
        <f>S29+S30</f>
        <v>110275197.22999999</v>
      </c>
      <c r="T28" s="2">
        <f t="shared" ref="T28" si="14">T29+T30</f>
        <v>109653958.91999999</v>
      </c>
      <c r="U28" s="73" t="s">
        <v>87</v>
      </c>
      <c r="V28" s="73" t="s">
        <v>51</v>
      </c>
      <c r="W28" s="11">
        <f t="shared" ref="W28:X31" si="15">AA28</f>
        <v>100</v>
      </c>
      <c r="X28" s="11">
        <f t="shared" si="15"/>
        <v>100</v>
      </c>
      <c r="Y28" s="11">
        <v>100</v>
      </c>
      <c r="Z28" s="11">
        <v>100</v>
      </c>
      <c r="AA28" s="11">
        <v>100</v>
      </c>
      <c r="AB28" s="11">
        <v>100</v>
      </c>
      <c r="AC28" s="11">
        <v>100</v>
      </c>
      <c r="AD28" s="11">
        <v>100</v>
      </c>
      <c r="AE28" s="11">
        <v>100</v>
      </c>
      <c r="AF28" s="11">
        <v>100</v>
      </c>
      <c r="AG28" s="11">
        <v>100</v>
      </c>
      <c r="AH28" s="11">
        <v>100</v>
      </c>
    </row>
    <row r="29" spans="1:34" ht="45">
      <c r="A29" s="153"/>
      <c r="B29" s="151"/>
      <c r="C29" s="137"/>
      <c r="D29" s="136"/>
      <c r="E29" s="136"/>
      <c r="F29" s="139"/>
      <c r="G29" s="139"/>
      <c r="H29" s="87" t="s">
        <v>44</v>
      </c>
      <c r="I29" s="2">
        <f>K29+M29+O29+Q29+S29</f>
        <v>226250988.86999997</v>
      </c>
      <c r="J29" s="2">
        <f>L29+N29+P29+R29+T29</f>
        <v>222913460.45999998</v>
      </c>
      <c r="K29" s="100">
        <v>38430555.829999998</v>
      </c>
      <c r="L29" s="2">
        <v>38430555.829999998</v>
      </c>
      <c r="M29" s="100">
        <v>42281981.68</v>
      </c>
      <c r="N29" s="2">
        <v>42281981.68</v>
      </c>
      <c r="O29" s="2">
        <v>46055129.719999999</v>
      </c>
      <c r="P29" s="2">
        <v>44592123.579999998</v>
      </c>
      <c r="Q29" s="2">
        <v>46783673.409999996</v>
      </c>
      <c r="R29" s="2">
        <v>45515366.210000001</v>
      </c>
      <c r="S29" s="2">
        <v>52699648.229999997</v>
      </c>
      <c r="T29" s="2">
        <v>52093433.159999996</v>
      </c>
      <c r="U29" s="73" t="s">
        <v>88</v>
      </c>
      <c r="V29" s="73" t="s">
        <v>89</v>
      </c>
      <c r="W29" s="73" t="s">
        <v>94</v>
      </c>
      <c r="X29" s="11">
        <f t="shared" si="15"/>
        <v>1099</v>
      </c>
      <c r="Y29" s="11">
        <v>1010</v>
      </c>
      <c r="Z29" s="11">
        <v>1254</v>
      </c>
      <c r="AA29" s="11">
        <v>1020</v>
      </c>
      <c r="AB29" s="11">
        <v>1099</v>
      </c>
      <c r="AC29" s="11">
        <v>1030</v>
      </c>
      <c r="AD29" s="11">
        <v>1099</v>
      </c>
      <c r="AE29" s="11">
        <v>1099</v>
      </c>
      <c r="AF29" s="11">
        <v>1099</v>
      </c>
      <c r="AG29" s="11">
        <v>1099</v>
      </c>
      <c r="AH29" s="11">
        <v>996</v>
      </c>
    </row>
    <row r="30" spans="1:34" ht="75">
      <c r="A30" s="153"/>
      <c r="B30" s="151"/>
      <c r="C30" s="135"/>
      <c r="D30" s="136"/>
      <c r="E30" s="136"/>
      <c r="F30" s="139"/>
      <c r="G30" s="139"/>
      <c r="H30" s="87" t="s">
        <v>49</v>
      </c>
      <c r="I30" s="2">
        <f>K30+M30+O30+Q30+S30</f>
        <v>226207844.38999999</v>
      </c>
      <c r="J30" s="2">
        <f>L30+N30+P30+R30+T30</f>
        <v>226146366.16</v>
      </c>
      <c r="K30" s="100">
        <v>35889353</v>
      </c>
      <c r="L30" s="2">
        <v>35889353</v>
      </c>
      <c r="M30" s="100">
        <v>38711935.390000001</v>
      </c>
      <c r="N30" s="2">
        <v>38711935.390000001</v>
      </c>
      <c r="O30" s="2">
        <v>45120698</v>
      </c>
      <c r="P30" s="2">
        <v>45074243.009999998</v>
      </c>
      <c r="Q30" s="47">
        <v>48910309</v>
      </c>
      <c r="R30" s="47">
        <v>48910309</v>
      </c>
      <c r="S30" s="47">
        <v>57575549</v>
      </c>
      <c r="T30" s="47">
        <v>57560525.759999998</v>
      </c>
      <c r="U30" s="76" t="s">
        <v>90</v>
      </c>
      <c r="V30" s="76" t="s">
        <v>51</v>
      </c>
      <c r="W30" s="73" t="s">
        <v>94</v>
      </c>
      <c r="X30" s="11">
        <f t="shared" si="15"/>
        <v>100</v>
      </c>
      <c r="Y30" s="3">
        <v>100</v>
      </c>
      <c r="Z30" s="3">
        <v>100</v>
      </c>
      <c r="AA30" s="3">
        <v>100</v>
      </c>
      <c r="AB30" s="3">
        <v>100</v>
      </c>
      <c r="AC30" s="3">
        <v>100</v>
      </c>
      <c r="AD30" s="3">
        <v>100</v>
      </c>
      <c r="AE30" s="3">
        <v>100</v>
      </c>
      <c r="AF30" s="3">
        <v>100</v>
      </c>
      <c r="AG30" s="3">
        <v>100</v>
      </c>
      <c r="AH30" s="3">
        <v>100</v>
      </c>
    </row>
    <row r="31" spans="1:34" ht="30.75" customHeight="1">
      <c r="A31" s="154" t="s">
        <v>23</v>
      </c>
      <c r="B31" s="151" t="s">
        <v>86</v>
      </c>
      <c r="C31" s="137" t="s">
        <v>50</v>
      </c>
      <c r="D31" s="135">
        <v>20</v>
      </c>
      <c r="E31" s="135">
        <v>1</v>
      </c>
      <c r="F31" s="138" t="s">
        <v>220</v>
      </c>
      <c r="G31" s="138" t="s">
        <v>226</v>
      </c>
      <c r="H31" s="87" t="s">
        <v>19</v>
      </c>
      <c r="I31" s="2">
        <f t="shared" ref="I31:T31" si="16">I32+I33</f>
        <v>7583526</v>
      </c>
      <c r="J31" s="2">
        <f t="shared" si="16"/>
        <v>4221675.67</v>
      </c>
      <c r="K31" s="2">
        <f>K32+K33</f>
        <v>1718700</v>
      </c>
      <c r="L31" s="2">
        <f>L32+L33</f>
        <v>1493227.38</v>
      </c>
      <c r="M31" s="2">
        <f t="shared" si="16"/>
        <v>1684902</v>
      </c>
      <c r="N31" s="2">
        <f t="shared" si="16"/>
        <v>1440336.79</v>
      </c>
      <c r="O31" s="2">
        <f t="shared" si="16"/>
        <v>1800270</v>
      </c>
      <c r="P31" s="2">
        <f t="shared" si="16"/>
        <v>1288111.5</v>
      </c>
      <c r="Q31" s="2">
        <f t="shared" si="16"/>
        <v>1232200</v>
      </c>
      <c r="R31" s="2">
        <f t="shared" si="16"/>
        <v>1148176.83</v>
      </c>
      <c r="S31" s="2">
        <f t="shared" si="16"/>
        <v>1147454</v>
      </c>
      <c r="T31" s="2">
        <f t="shared" si="16"/>
        <v>906616.56</v>
      </c>
      <c r="U31" s="115" t="s">
        <v>91</v>
      </c>
      <c r="V31" s="115" t="s">
        <v>51</v>
      </c>
      <c r="W31" s="115" t="s">
        <v>94</v>
      </c>
      <c r="X31" s="125">
        <f t="shared" si="15"/>
        <v>100</v>
      </c>
      <c r="Y31" s="125">
        <v>100</v>
      </c>
      <c r="Z31" s="125">
        <v>100</v>
      </c>
      <c r="AA31" s="125">
        <v>100</v>
      </c>
      <c r="AB31" s="125">
        <v>100</v>
      </c>
      <c r="AC31" s="125">
        <v>100</v>
      </c>
      <c r="AD31" s="125">
        <v>100</v>
      </c>
      <c r="AE31" s="125">
        <v>100</v>
      </c>
      <c r="AF31" s="125">
        <v>100</v>
      </c>
      <c r="AG31" s="125">
        <v>100</v>
      </c>
      <c r="AH31" s="125">
        <v>100</v>
      </c>
    </row>
    <row r="32" spans="1:34" ht="22.5" customHeight="1">
      <c r="A32" s="166"/>
      <c r="B32" s="151"/>
      <c r="C32" s="137"/>
      <c r="D32" s="136"/>
      <c r="E32" s="136"/>
      <c r="F32" s="139"/>
      <c r="G32" s="139"/>
      <c r="H32" s="87" t="s">
        <v>44</v>
      </c>
      <c r="I32" s="2">
        <f>K32+M32+O32+Q32+S32</f>
        <v>0</v>
      </c>
      <c r="J32" s="2">
        <f>L32+N32</f>
        <v>0</v>
      </c>
      <c r="K32" s="100">
        <v>0</v>
      </c>
      <c r="L32" s="2"/>
      <c r="M32" s="100">
        <v>0</v>
      </c>
      <c r="N32" s="2">
        <v>0</v>
      </c>
      <c r="O32" s="2">
        <v>0</v>
      </c>
      <c r="P32" s="2">
        <v>0</v>
      </c>
      <c r="Q32" s="2">
        <v>0</v>
      </c>
      <c r="R32" s="2"/>
      <c r="S32" s="2"/>
      <c r="T32" s="2"/>
      <c r="U32" s="116"/>
      <c r="V32" s="116"/>
      <c r="W32" s="116"/>
      <c r="X32" s="126"/>
      <c r="Y32" s="126"/>
      <c r="Z32" s="126"/>
      <c r="AA32" s="126"/>
      <c r="AB32" s="126"/>
      <c r="AC32" s="126"/>
      <c r="AD32" s="126"/>
      <c r="AE32" s="126"/>
      <c r="AF32" s="126"/>
      <c r="AG32" s="126"/>
      <c r="AH32" s="126"/>
    </row>
    <row r="33" spans="1:34" ht="55.5" customHeight="1">
      <c r="A33" s="166"/>
      <c r="B33" s="141"/>
      <c r="C33" s="135"/>
      <c r="D33" s="136"/>
      <c r="E33" s="136"/>
      <c r="F33" s="139"/>
      <c r="G33" s="139"/>
      <c r="H33" s="87" t="s">
        <v>49</v>
      </c>
      <c r="I33" s="2">
        <f>K33+M33+O33+Q33+S33</f>
        <v>7583526</v>
      </c>
      <c r="J33" s="2">
        <f>L33+N33+P33</f>
        <v>4221675.67</v>
      </c>
      <c r="K33" s="100">
        <v>1718700</v>
      </c>
      <c r="L33" s="2">
        <v>1493227.38</v>
      </c>
      <c r="M33" s="100">
        <v>1684902</v>
      </c>
      <c r="N33" s="2">
        <v>1440336.79</v>
      </c>
      <c r="O33" s="2">
        <v>1800270</v>
      </c>
      <c r="P33" s="2">
        <v>1288111.5</v>
      </c>
      <c r="Q33" s="2">
        <v>1232200</v>
      </c>
      <c r="R33" s="2">
        <v>1148176.83</v>
      </c>
      <c r="S33" s="2">
        <v>1147454</v>
      </c>
      <c r="T33" s="2">
        <v>906616.56</v>
      </c>
      <c r="U33" s="123"/>
      <c r="V33" s="123"/>
      <c r="W33" s="123"/>
      <c r="X33" s="127"/>
      <c r="Y33" s="127"/>
      <c r="Z33" s="127"/>
      <c r="AA33" s="127"/>
      <c r="AB33" s="127"/>
      <c r="AC33" s="127"/>
      <c r="AD33" s="127"/>
      <c r="AE33" s="127"/>
      <c r="AF33" s="127"/>
      <c r="AG33" s="127"/>
      <c r="AH33" s="127"/>
    </row>
    <row r="34" spans="1:34" s="61" customFormat="1" ht="30.75" customHeight="1">
      <c r="A34" s="148">
        <v>2</v>
      </c>
      <c r="B34" s="140" t="s">
        <v>92</v>
      </c>
      <c r="C34" s="140"/>
      <c r="D34" s="140"/>
      <c r="E34" s="140"/>
      <c r="F34" s="140"/>
      <c r="G34" s="140"/>
      <c r="H34" s="57" t="s">
        <v>19</v>
      </c>
      <c r="I34" s="45">
        <f>I35+I36</f>
        <v>1624318471.2799997</v>
      </c>
      <c r="J34" s="45">
        <f t="shared" ref="J34:P34" si="17">J35+J36</f>
        <v>1612950929.3899999</v>
      </c>
      <c r="K34" s="45">
        <f>K35+K36</f>
        <v>247618903.50999999</v>
      </c>
      <c r="L34" s="45">
        <f>L35+L36</f>
        <v>247062028.13</v>
      </c>
      <c r="M34" s="45">
        <f t="shared" si="17"/>
        <v>283350867.39999998</v>
      </c>
      <c r="N34" s="45">
        <f t="shared" si="17"/>
        <v>282379154.44999999</v>
      </c>
      <c r="O34" s="45">
        <f t="shared" si="17"/>
        <v>328072741.82999998</v>
      </c>
      <c r="P34" s="45">
        <f t="shared" si="17"/>
        <v>324103071.89999998</v>
      </c>
      <c r="Q34" s="45">
        <f t="shared" ref="Q34:R34" si="18">Q35+Q36</f>
        <v>359642960.99000001</v>
      </c>
      <c r="R34" s="45">
        <f t="shared" si="18"/>
        <v>355361404.52999997</v>
      </c>
      <c r="S34" s="45">
        <f t="shared" ref="S34:T34" si="19">S35+S36</f>
        <v>405632997.54999995</v>
      </c>
      <c r="T34" s="45">
        <f t="shared" si="19"/>
        <v>404045270.38</v>
      </c>
      <c r="U34" s="117" t="s">
        <v>94</v>
      </c>
      <c r="V34" s="117" t="s">
        <v>94</v>
      </c>
      <c r="W34" s="117" t="s">
        <v>94</v>
      </c>
      <c r="X34" s="117" t="s">
        <v>94</v>
      </c>
      <c r="Y34" s="117" t="s">
        <v>94</v>
      </c>
      <c r="Z34" s="117" t="s">
        <v>94</v>
      </c>
      <c r="AA34" s="117" t="s">
        <v>94</v>
      </c>
      <c r="AB34" s="117" t="s">
        <v>94</v>
      </c>
      <c r="AC34" s="117" t="s">
        <v>94</v>
      </c>
      <c r="AD34" s="117" t="s">
        <v>94</v>
      </c>
      <c r="AE34" s="117" t="s">
        <v>94</v>
      </c>
      <c r="AF34" s="117" t="s">
        <v>94</v>
      </c>
      <c r="AG34" s="117" t="s">
        <v>94</v>
      </c>
      <c r="AH34" s="117" t="s">
        <v>94</v>
      </c>
    </row>
    <row r="35" spans="1:34" s="59" customFormat="1" ht="15" customHeight="1">
      <c r="A35" s="148"/>
      <c r="B35" s="140"/>
      <c r="C35" s="140"/>
      <c r="D35" s="140"/>
      <c r="E35" s="140"/>
      <c r="F35" s="140"/>
      <c r="G35" s="140"/>
      <c r="H35" s="57" t="s">
        <v>44</v>
      </c>
      <c r="I35" s="45">
        <f>I38</f>
        <v>256704068.32999998</v>
      </c>
      <c r="J35" s="45">
        <f>J38</f>
        <v>248166508.61000001</v>
      </c>
      <c r="K35" s="45">
        <f t="shared" ref="K35:T35" si="20">K38</f>
        <v>43325603.689999998</v>
      </c>
      <c r="L35" s="45">
        <f t="shared" si="20"/>
        <v>43248066.240000002</v>
      </c>
      <c r="M35" s="45">
        <f t="shared" si="20"/>
        <v>54346602.599999994</v>
      </c>
      <c r="N35" s="45">
        <f t="shared" si="20"/>
        <v>54249172.799999997</v>
      </c>
      <c r="O35" s="45">
        <f t="shared" si="20"/>
        <v>48187722.829999991</v>
      </c>
      <c r="P35" s="45">
        <f t="shared" si="20"/>
        <v>45457416.689999998</v>
      </c>
      <c r="Q35" s="45">
        <f t="shared" si="20"/>
        <v>56107431.219999999</v>
      </c>
      <c r="R35" s="45">
        <f t="shared" si="20"/>
        <v>51902980.519999996</v>
      </c>
      <c r="S35" s="45">
        <f t="shared" si="20"/>
        <v>54736707.990000002</v>
      </c>
      <c r="T35" s="45">
        <f t="shared" si="20"/>
        <v>53308872.360000007</v>
      </c>
      <c r="U35" s="118"/>
      <c r="V35" s="118"/>
      <c r="W35" s="118"/>
      <c r="X35" s="118"/>
      <c r="Y35" s="118"/>
      <c r="Z35" s="118"/>
      <c r="AA35" s="118"/>
      <c r="AB35" s="118"/>
      <c r="AC35" s="118"/>
      <c r="AD35" s="118"/>
      <c r="AE35" s="118"/>
      <c r="AF35" s="118"/>
      <c r="AG35" s="118"/>
      <c r="AH35" s="118"/>
    </row>
    <row r="36" spans="1:34" s="59" customFormat="1" ht="15" customHeight="1">
      <c r="A36" s="148"/>
      <c r="B36" s="140"/>
      <c r="C36" s="140"/>
      <c r="D36" s="140"/>
      <c r="E36" s="140"/>
      <c r="F36" s="140"/>
      <c r="G36" s="140"/>
      <c r="H36" s="57" t="s">
        <v>49</v>
      </c>
      <c r="I36" s="45">
        <f>I39</f>
        <v>1367614402.9499998</v>
      </c>
      <c r="J36" s="45">
        <f t="shared" ref="J36:T36" si="21">J39</f>
        <v>1364784420.78</v>
      </c>
      <c r="K36" s="45">
        <f t="shared" si="21"/>
        <v>204293299.81999999</v>
      </c>
      <c r="L36" s="45">
        <f t="shared" si="21"/>
        <v>203813961.88999999</v>
      </c>
      <c r="M36" s="45">
        <f t="shared" si="21"/>
        <v>229004264.80000001</v>
      </c>
      <c r="N36" s="45">
        <f t="shared" si="21"/>
        <v>228129981.65000001</v>
      </c>
      <c r="O36" s="45">
        <f t="shared" si="21"/>
        <v>279885019</v>
      </c>
      <c r="P36" s="45">
        <f t="shared" si="21"/>
        <v>278645655.20999998</v>
      </c>
      <c r="Q36" s="45">
        <f t="shared" si="21"/>
        <v>303535529.76999998</v>
      </c>
      <c r="R36" s="45">
        <f t="shared" si="21"/>
        <v>303458424.00999999</v>
      </c>
      <c r="S36" s="45">
        <f t="shared" si="21"/>
        <v>350896289.55999994</v>
      </c>
      <c r="T36" s="45">
        <f t="shared" si="21"/>
        <v>350736398.01999998</v>
      </c>
      <c r="U36" s="118"/>
      <c r="V36" s="118"/>
      <c r="W36" s="118"/>
      <c r="X36" s="118"/>
      <c r="Y36" s="118"/>
      <c r="Z36" s="118"/>
      <c r="AA36" s="118"/>
      <c r="AB36" s="118"/>
      <c r="AC36" s="118"/>
      <c r="AD36" s="118"/>
      <c r="AE36" s="118"/>
      <c r="AF36" s="118"/>
      <c r="AG36" s="118"/>
      <c r="AH36" s="118"/>
    </row>
    <row r="37" spans="1:34" s="59" customFormat="1" ht="30.75" customHeight="1">
      <c r="A37" s="155" t="s">
        <v>45</v>
      </c>
      <c r="B37" s="134" t="s">
        <v>93</v>
      </c>
      <c r="C37" s="150" t="s">
        <v>50</v>
      </c>
      <c r="D37" s="150">
        <v>20</v>
      </c>
      <c r="E37" s="150">
        <v>1</v>
      </c>
      <c r="F37" s="156" t="s">
        <v>222</v>
      </c>
      <c r="G37" s="156" t="s">
        <v>221</v>
      </c>
      <c r="H37" s="57" t="s">
        <v>19</v>
      </c>
      <c r="I37" s="45">
        <f>I38+I39</f>
        <v>1624318471.2799997</v>
      </c>
      <c r="J37" s="45">
        <f>J38+J39</f>
        <v>1612950929.3899999</v>
      </c>
      <c r="K37" s="45">
        <f>K38+K39</f>
        <v>247618903.50999999</v>
      </c>
      <c r="L37" s="45">
        <f>L38+L39</f>
        <v>247062028.13</v>
      </c>
      <c r="M37" s="45">
        <f t="shared" ref="M37:P37" si="22">M38+M39</f>
        <v>283350867.39999998</v>
      </c>
      <c r="N37" s="45">
        <f t="shared" si="22"/>
        <v>282379154.44999999</v>
      </c>
      <c r="O37" s="45">
        <f t="shared" si="22"/>
        <v>328072741.82999998</v>
      </c>
      <c r="P37" s="45">
        <f t="shared" si="22"/>
        <v>324103071.89999998</v>
      </c>
      <c r="Q37" s="45">
        <f t="shared" ref="Q37:R37" si="23">Q38+Q39</f>
        <v>359642960.99000001</v>
      </c>
      <c r="R37" s="45">
        <f t="shared" si="23"/>
        <v>355361404.52999997</v>
      </c>
      <c r="S37" s="45">
        <f>S38+S39</f>
        <v>405632997.54999995</v>
      </c>
      <c r="T37" s="45">
        <f>T38+T39</f>
        <v>404045270.38</v>
      </c>
      <c r="U37" s="145" t="s">
        <v>94</v>
      </c>
      <c r="V37" s="117" t="s">
        <v>94</v>
      </c>
      <c r="W37" s="117" t="s">
        <v>94</v>
      </c>
      <c r="X37" s="117" t="s">
        <v>94</v>
      </c>
      <c r="Y37" s="117" t="s">
        <v>94</v>
      </c>
      <c r="Z37" s="117" t="s">
        <v>94</v>
      </c>
      <c r="AA37" s="117" t="s">
        <v>94</v>
      </c>
      <c r="AB37" s="117" t="s">
        <v>94</v>
      </c>
      <c r="AC37" s="117" t="s">
        <v>94</v>
      </c>
      <c r="AD37" s="117" t="s">
        <v>94</v>
      </c>
      <c r="AE37" s="117" t="s">
        <v>94</v>
      </c>
      <c r="AF37" s="117" t="s">
        <v>94</v>
      </c>
      <c r="AG37" s="117" t="s">
        <v>94</v>
      </c>
      <c r="AH37" s="117" t="s">
        <v>94</v>
      </c>
    </row>
    <row r="38" spans="1:34" s="59" customFormat="1" ht="15" customHeight="1">
      <c r="A38" s="147"/>
      <c r="B38" s="134"/>
      <c r="C38" s="158"/>
      <c r="D38" s="158"/>
      <c r="E38" s="158"/>
      <c r="F38" s="157"/>
      <c r="G38" s="157"/>
      <c r="H38" s="57" t="s">
        <v>44</v>
      </c>
      <c r="I38" s="45">
        <f>K38+M38+O38+Q38+S38</f>
        <v>256704068.32999998</v>
      </c>
      <c r="J38" s="45">
        <f>L38+N38+P38+R38+T38</f>
        <v>248166508.61000001</v>
      </c>
      <c r="K38" s="45">
        <f>K41+K45+K48+K51+K54+K57+K60</f>
        <v>43325603.689999998</v>
      </c>
      <c r="L38" s="45">
        <f t="shared" ref="L38:R38" si="24">L41+L45+L48+L51+L54+L57+L60</f>
        <v>43248066.240000002</v>
      </c>
      <c r="M38" s="45">
        <f t="shared" si="24"/>
        <v>54346602.599999994</v>
      </c>
      <c r="N38" s="45">
        <f t="shared" si="24"/>
        <v>54249172.799999997</v>
      </c>
      <c r="O38" s="45">
        <f t="shared" si="24"/>
        <v>48187722.829999991</v>
      </c>
      <c r="P38" s="45">
        <f t="shared" si="24"/>
        <v>45457416.689999998</v>
      </c>
      <c r="Q38" s="45">
        <f t="shared" si="24"/>
        <v>56107431.219999999</v>
      </c>
      <c r="R38" s="45">
        <f t="shared" si="24"/>
        <v>51902980.519999996</v>
      </c>
      <c r="S38" s="45">
        <f>S41+S45+S48+S51+S54+S57+S60</f>
        <v>54736707.990000002</v>
      </c>
      <c r="T38" s="45">
        <f>T41+T45+T48+T51+T54+T57+T60</f>
        <v>53308872.360000007</v>
      </c>
      <c r="U38" s="145"/>
      <c r="V38" s="118"/>
      <c r="W38" s="118"/>
      <c r="X38" s="118"/>
      <c r="Y38" s="118"/>
      <c r="Z38" s="118"/>
      <c r="AA38" s="118"/>
      <c r="AB38" s="118"/>
      <c r="AC38" s="118"/>
      <c r="AD38" s="118"/>
      <c r="AE38" s="118"/>
      <c r="AF38" s="118"/>
      <c r="AG38" s="118"/>
      <c r="AH38" s="118"/>
    </row>
    <row r="39" spans="1:34" s="59" customFormat="1" ht="30.75" customHeight="1">
      <c r="A39" s="147"/>
      <c r="B39" s="134"/>
      <c r="C39" s="158"/>
      <c r="D39" s="158"/>
      <c r="E39" s="158"/>
      <c r="F39" s="157"/>
      <c r="G39" s="157"/>
      <c r="H39" s="57" t="s">
        <v>49</v>
      </c>
      <c r="I39" s="45">
        <f>K39+M39+O39+Q39+S39</f>
        <v>1367614402.9499998</v>
      </c>
      <c r="J39" s="45">
        <f>L39+N39+P39+R39+T39</f>
        <v>1364784420.78</v>
      </c>
      <c r="K39" s="45">
        <f>K42+K46+K49+K52+K55+K58+K61</f>
        <v>204293299.81999999</v>
      </c>
      <c r="L39" s="45">
        <f t="shared" ref="L39:R39" si="25">L42+L46+L49+L52+L55+L58+L61</f>
        <v>203813961.88999999</v>
      </c>
      <c r="M39" s="45">
        <f t="shared" si="25"/>
        <v>229004264.80000001</v>
      </c>
      <c r="N39" s="45">
        <f t="shared" si="25"/>
        <v>228129981.65000001</v>
      </c>
      <c r="O39" s="45">
        <f t="shared" si="25"/>
        <v>279885019</v>
      </c>
      <c r="P39" s="45">
        <f t="shared" si="25"/>
        <v>278645655.20999998</v>
      </c>
      <c r="Q39" s="45">
        <f t="shared" si="25"/>
        <v>303535529.76999998</v>
      </c>
      <c r="R39" s="45">
        <f t="shared" si="25"/>
        <v>303458424.00999999</v>
      </c>
      <c r="S39" s="45">
        <f>S42+S46+S49+S52+S55+S58+S61</f>
        <v>350896289.55999994</v>
      </c>
      <c r="T39" s="45">
        <f>T42+T46+T49+T52+T55+T58+T61</f>
        <v>350736398.01999998</v>
      </c>
      <c r="U39" s="145"/>
      <c r="V39" s="118"/>
      <c r="W39" s="118"/>
      <c r="X39" s="118"/>
      <c r="Y39" s="118"/>
      <c r="Z39" s="118"/>
      <c r="AA39" s="118"/>
      <c r="AB39" s="118"/>
      <c r="AC39" s="118"/>
      <c r="AD39" s="118"/>
      <c r="AE39" s="118"/>
      <c r="AF39" s="118"/>
      <c r="AG39" s="118"/>
      <c r="AH39" s="118"/>
    </row>
    <row r="40" spans="1:34" s="15" customFormat="1" ht="123" customHeight="1">
      <c r="A40" s="195" t="s">
        <v>46</v>
      </c>
      <c r="B40" s="141" t="s">
        <v>95</v>
      </c>
      <c r="C40" s="135" t="s">
        <v>50</v>
      </c>
      <c r="D40" s="221">
        <v>20</v>
      </c>
      <c r="E40" s="224">
        <v>1</v>
      </c>
      <c r="F40" s="221">
        <v>2</v>
      </c>
      <c r="G40" s="214" t="s">
        <v>223</v>
      </c>
      <c r="H40" s="87" t="s">
        <v>19</v>
      </c>
      <c r="I40" s="2">
        <f t="shared" ref="I40:R40" si="26">I41+I42</f>
        <v>1463780476.1600001</v>
      </c>
      <c r="J40" s="2">
        <f t="shared" si="26"/>
        <v>1455394598.7000003</v>
      </c>
      <c r="K40" s="2">
        <f>K41+K42</f>
        <v>235178729.28999999</v>
      </c>
      <c r="L40" s="2">
        <f>L41+L42</f>
        <v>235178729.28999999</v>
      </c>
      <c r="M40" s="2">
        <f t="shared" si="26"/>
        <v>253809338.57999998</v>
      </c>
      <c r="N40" s="2">
        <f t="shared" si="26"/>
        <v>253809338.57999998</v>
      </c>
      <c r="O40" s="2">
        <f t="shared" si="26"/>
        <v>293222518.90999997</v>
      </c>
      <c r="P40" s="2">
        <f t="shared" si="26"/>
        <v>290064578.69</v>
      </c>
      <c r="Q40" s="2">
        <f t="shared" si="26"/>
        <v>323932440.92000002</v>
      </c>
      <c r="R40" s="2">
        <f t="shared" si="26"/>
        <v>319965767.79000002</v>
      </c>
      <c r="S40" s="2">
        <f>S41+S42</f>
        <v>357637448.45999998</v>
      </c>
      <c r="T40" s="2">
        <f>T41+T42</f>
        <v>356376184.34999996</v>
      </c>
      <c r="U40" s="73" t="s">
        <v>96</v>
      </c>
      <c r="V40" s="73" t="s">
        <v>51</v>
      </c>
      <c r="W40" s="73">
        <f t="shared" ref="W40:X45" si="27">AA40</f>
        <v>100</v>
      </c>
      <c r="X40" s="73">
        <f t="shared" si="27"/>
        <v>100</v>
      </c>
      <c r="Y40" s="73">
        <v>100</v>
      </c>
      <c r="Z40" s="73">
        <v>100</v>
      </c>
      <c r="AA40" s="73">
        <v>100</v>
      </c>
      <c r="AB40" s="73">
        <v>100</v>
      </c>
      <c r="AC40" s="73">
        <v>100</v>
      </c>
      <c r="AD40" s="73">
        <v>100</v>
      </c>
      <c r="AE40" s="73">
        <v>100</v>
      </c>
      <c r="AF40" s="73">
        <v>100</v>
      </c>
      <c r="AG40" s="73">
        <v>100</v>
      </c>
      <c r="AH40" s="73">
        <v>100</v>
      </c>
    </row>
    <row r="41" spans="1:34" s="15" customFormat="1" ht="72" customHeight="1">
      <c r="A41" s="196"/>
      <c r="B41" s="142"/>
      <c r="C41" s="136"/>
      <c r="D41" s="222"/>
      <c r="E41" s="225"/>
      <c r="F41" s="222"/>
      <c r="G41" s="215"/>
      <c r="H41" s="87" t="s">
        <v>44</v>
      </c>
      <c r="I41" s="2">
        <f>K41+M41+O41+Q41+S41</f>
        <v>249517046.66</v>
      </c>
      <c r="J41" s="2">
        <f>L41+N41+P41+R41+T41</f>
        <v>241790452.11000001</v>
      </c>
      <c r="K41" s="100">
        <v>42153987.289999999</v>
      </c>
      <c r="L41" s="2">
        <v>42153987.289999999</v>
      </c>
      <c r="M41" s="100">
        <v>53079523.579999998</v>
      </c>
      <c r="N41" s="2">
        <v>53079523.579999998</v>
      </c>
      <c r="O41" s="2">
        <v>46641358.909999996</v>
      </c>
      <c r="P41" s="2">
        <v>44085708.240000002</v>
      </c>
      <c r="Q41" s="2">
        <v>54427338.420000002</v>
      </c>
      <c r="R41" s="2">
        <v>50460665.289999999</v>
      </c>
      <c r="S41" s="2">
        <v>53214838.460000001</v>
      </c>
      <c r="T41" s="2">
        <v>52010567.710000001</v>
      </c>
      <c r="U41" s="79" t="s">
        <v>100</v>
      </c>
      <c r="V41" s="73" t="s">
        <v>51</v>
      </c>
      <c r="W41" s="73">
        <f t="shared" si="27"/>
        <v>100</v>
      </c>
      <c r="X41" s="73">
        <f t="shared" si="27"/>
        <v>100</v>
      </c>
      <c r="Y41" s="73">
        <v>100</v>
      </c>
      <c r="Z41" s="73">
        <v>100</v>
      </c>
      <c r="AA41" s="73">
        <v>100</v>
      </c>
      <c r="AB41" s="73">
        <v>100</v>
      </c>
      <c r="AC41" s="73">
        <v>100</v>
      </c>
      <c r="AD41" s="73">
        <v>100</v>
      </c>
      <c r="AE41" s="73">
        <v>100</v>
      </c>
      <c r="AF41" s="73">
        <v>100</v>
      </c>
      <c r="AG41" s="73">
        <v>100</v>
      </c>
      <c r="AH41" s="73">
        <v>100</v>
      </c>
    </row>
    <row r="42" spans="1:34" s="15" customFormat="1" ht="43.5" customHeight="1">
      <c r="A42" s="196"/>
      <c r="B42" s="142"/>
      <c r="C42" s="136"/>
      <c r="D42" s="222"/>
      <c r="E42" s="225"/>
      <c r="F42" s="222"/>
      <c r="G42" s="215"/>
      <c r="H42" s="135" t="s">
        <v>49</v>
      </c>
      <c r="I42" s="191">
        <f>K42+M42+O42+Q42+S42</f>
        <v>1214263429.5</v>
      </c>
      <c r="J42" s="191">
        <f>L42+N42+P42+R42+T42</f>
        <v>1213604146.5900002</v>
      </c>
      <c r="K42" s="217">
        <v>193024742</v>
      </c>
      <c r="L42" s="191">
        <v>193024742</v>
      </c>
      <c r="M42" s="217">
        <v>200729815</v>
      </c>
      <c r="N42" s="191">
        <v>200729815</v>
      </c>
      <c r="O42" s="219">
        <v>246581160</v>
      </c>
      <c r="P42" s="219">
        <v>245978870.44999999</v>
      </c>
      <c r="Q42" s="94">
        <v>269505102.5</v>
      </c>
      <c r="R42" s="94">
        <v>269505102.5</v>
      </c>
      <c r="S42" s="219">
        <v>304422610</v>
      </c>
      <c r="T42" s="219">
        <v>304365616.63999999</v>
      </c>
      <c r="U42" s="79" t="s">
        <v>97</v>
      </c>
      <c r="V42" s="73" t="s">
        <v>51</v>
      </c>
      <c r="W42" s="73">
        <f t="shared" si="27"/>
        <v>100</v>
      </c>
      <c r="X42" s="73">
        <f t="shared" si="27"/>
        <v>100</v>
      </c>
      <c r="Y42" s="73">
        <v>100</v>
      </c>
      <c r="Z42" s="73">
        <v>100</v>
      </c>
      <c r="AA42" s="73">
        <v>100</v>
      </c>
      <c r="AB42" s="73">
        <v>100</v>
      </c>
      <c r="AC42" s="73">
        <v>100</v>
      </c>
      <c r="AD42" s="73">
        <v>98.4</v>
      </c>
      <c r="AE42" s="73">
        <v>98.4</v>
      </c>
      <c r="AF42" s="73">
        <v>98.4</v>
      </c>
      <c r="AG42" s="73">
        <v>98.4</v>
      </c>
      <c r="AH42" s="73">
        <v>97.9</v>
      </c>
    </row>
    <row r="43" spans="1:34" s="15" customFormat="1" ht="29.25" customHeight="1">
      <c r="A43" s="197"/>
      <c r="B43" s="143"/>
      <c r="C43" s="144"/>
      <c r="D43" s="223"/>
      <c r="E43" s="226"/>
      <c r="F43" s="223"/>
      <c r="G43" s="216"/>
      <c r="H43" s="144"/>
      <c r="I43" s="192">
        <f>K43+M43</f>
        <v>0</v>
      </c>
      <c r="J43" s="192">
        <f>L43+N43</f>
        <v>0</v>
      </c>
      <c r="K43" s="218"/>
      <c r="L43" s="192"/>
      <c r="M43" s="218"/>
      <c r="N43" s="192"/>
      <c r="O43" s="220"/>
      <c r="P43" s="220"/>
      <c r="Q43" s="95"/>
      <c r="R43" s="95"/>
      <c r="S43" s="220"/>
      <c r="T43" s="220"/>
      <c r="U43" s="79" t="s">
        <v>98</v>
      </c>
      <c r="V43" s="73" t="s">
        <v>89</v>
      </c>
      <c r="W43" s="73" t="s">
        <v>94</v>
      </c>
      <c r="X43" s="73" t="s">
        <v>94</v>
      </c>
      <c r="Y43" s="73">
        <v>3000</v>
      </c>
      <c r="Z43" s="73">
        <v>3099</v>
      </c>
      <c r="AA43" s="73">
        <v>3005</v>
      </c>
      <c r="AB43" s="73">
        <v>3152</v>
      </c>
      <c r="AC43" s="73">
        <v>3010</v>
      </c>
      <c r="AD43" s="73">
        <v>3247</v>
      </c>
      <c r="AE43" s="73">
        <v>3247</v>
      </c>
      <c r="AF43" s="73">
        <v>3247</v>
      </c>
      <c r="AG43" s="73">
        <v>3247</v>
      </c>
      <c r="AH43" s="73">
        <v>3115</v>
      </c>
    </row>
    <row r="44" spans="1:34" s="15" customFormat="1" ht="267.75" customHeight="1">
      <c r="A44" s="195" t="s">
        <v>99</v>
      </c>
      <c r="B44" s="141" t="s">
        <v>101</v>
      </c>
      <c r="C44" s="135" t="s">
        <v>50</v>
      </c>
      <c r="D44" s="135" t="s">
        <v>224</v>
      </c>
      <c r="E44" s="135" t="s">
        <v>229</v>
      </c>
      <c r="F44" s="138" t="s">
        <v>228</v>
      </c>
      <c r="G44" s="138" t="s">
        <v>227</v>
      </c>
      <c r="H44" s="87" t="s">
        <v>19</v>
      </c>
      <c r="I44" s="1">
        <f t="shared" ref="I44:R44" si="28">I45+I46</f>
        <v>3475788.4699999997</v>
      </c>
      <c r="J44" s="1">
        <f t="shared" si="28"/>
        <v>3152152.26</v>
      </c>
      <c r="K44" s="1">
        <f>K45+K46</f>
        <v>1735774</v>
      </c>
      <c r="L44" s="1">
        <f>L45+L46</f>
        <v>1587710</v>
      </c>
      <c r="M44" s="1">
        <f t="shared" si="28"/>
        <v>950040</v>
      </c>
      <c r="N44" s="1">
        <f t="shared" si="28"/>
        <v>937142.26</v>
      </c>
      <c r="O44" s="1">
        <f t="shared" si="28"/>
        <v>789974.47</v>
      </c>
      <c r="P44" s="1">
        <f t="shared" si="28"/>
        <v>627300</v>
      </c>
      <c r="Q44" s="1">
        <f t="shared" si="28"/>
        <v>512126.66</v>
      </c>
      <c r="R44" s="1">
        <f t="shared" si="28"/>
        <v>475466.96</v>
      </c>
      <c r="S44" s="1">
        <f t="shared" ref="S44" si="29">S45+S46</f>
        <v>343570</v>
      </c>
      <c r="T44" s="1">
        <f>T45+T46</f>
        <v>321860</v>
      </c>
      <c r="U44" s="79" t="s">
        <v>311</v>
      </c>
      <c r="V44" s="73" t="s">
        <v>51</v>
      </c>
      <c r="W44" s="73">
        <f t="shared" si="27"/>
        <v>100</v>
      </c>
      <c r="X44" s="73">
        <f t="shared" si="27"/>
        <v>100</v>
      </c>
      <c r="Y44" s="73">
        <v>100</v>
      </c>
      <c r="Z44" s="73">
        <v>100</v>
      </c>
      <c r="AA44" s="73">
        <v>100</v>
      </c>
      <c r="AB44" s="73">
        <v>100</v>
      </c>
      <c r="AC44" s="73">
        <v>100</v>
      </c>
      <c r="AD44" s="73">
        <v>100</v>
      </c>
      <c r="AE44" s="73">
        <v>100</v>
      </c>
      <c r="AF44" s="73">
        <v>100</v>
      </c>
      <c r="AG44" s="73">
        <v>100</v>
      </c>
      <c r="AH44" s="73">
        <v>100</v>
      </c>
    </row>
    <row r="45" spans="1:34" s="15" customFormat="1" ht="29.25" customHeight="1">
      <c r="A45" s="196"/>
      <c r="B45" s="142"/>
      <c r="C45" s="136"/>
      <c r="D45" s="136"/>
      <c r="E45" s="136"/>
      <c r="F45" s="139"/>
      <c r="G45" s="139"/>
      <c r="H45" s="87" t="s">
        <v>44</v>
      </c>
      <c r="I45" s="1">
        <f>K45+M45+O45</f>
        <v>1812881.47</v>
      </c>
      <c r="J45" s="1">
        <f>L45+N45+P45</f>
        <v>1576076.13</v>
      </c>
      <c r="K45" s="1">
        <v>867887</v>
      </c>
      <c r="L45" s="1">
        <v>793855</v>
      </c>
      <c r="M45" s="100">
        <v>475020</v>
      </c>
      <c r="N45" s="1">
        <v>468571.13</v>
      </c>
      <c r="O45" s="2">
        <v>469974.47</v>
      </c>
      <c r="P45" s="2">
        <v>313650</v>
      </c>
      <c r="Q45" s="2">
        <v>256063.33</v>
      </c>
      <c r="R45" s="2">
        <v>237733.48</v>
      </c>
      <c r="S45" s="2">
        <v>171785</v>
      </c>
      <c r="T45" s="2">
        <v>160930</v>
      </c>
      <c r="U45" s="135" t="s">
        <v>103</v>
      </c>
      <c r="V45" s="115" t="s">
        <v>51</v>
      </c>
      <c r="W45" s="115">
        <f t="shared" si="27"/>
        <v>94.6</v>
      </c>
      <c r="X45" s="115">
        <f t="shared" si="27"/>
        <v>94.6</v>
      </c>
      <c r="Y45" s="115">
        <v>94.5</v>
      </c>
      <c r="Z45" s="115">
        <v>86.77</v>
      </c>
      <c r="AA45" s="115">
        <v>94.6</v>
      </c>
      <c r="AB45" s="115">
        <v>94.6</v>
      </c>
      <c r="AC45" s="115">
        <v>94.7</v>
      </c>
      <c r="AD45" s="115">
        <v>95.5</v>
      </c>
      <c r="AE45" s="115">
        <v>95.5</v>
      </c>
      <c r="AF45" s="115">
        <v>95.5</v>
      </c>
      <c r="AG45" s="115">
        <v>95.5</v>
      </c>
      <c r="AH45" s="115">
        <v>95.5</v>
      </c>
    </row>
    <row r="46" spans="1:34" s="15" customFormat="1" ht="30.75" customHeight="1">
      <c r="A46" s="197"/>
      <c r="B46" s="143"/>
      <c r="C46" s="144"/>
      <c r="D46" s="136"/>
      <c r="E46" s="136"/>
      <c r="F46" s="139"/>
      <c r="G46" s="139"/>
      <c r="H46" s="87" t="s">
        <v>49</v>
      </c>
      <c r="I46" s="1">
        <f>K46+M46+O46</f>
        <v>1662907</v>
      </c>
      <c r="J46" s="1">
        <f>L46+N46+P46</f>
        <v>1576076.13</v>
      </c>
      <c r="K46" s="1">
        <v>867887</v>
      </c>
      <c r="L46" s="1">
        <v>793855</v>
      </c>
      <c r="M46" s="100">
        <v>475020</v>
      </c>
      <c r="N46" s="1">
        <v>468571.13</v>
      </c>
      <c r="O46" s="2">
        <v>320000</v>
      </c>
      <c r="P46" s="2">
        <v>313650</v>
      </c>
      <c r="Q46" s="2">
        <v>256063.33</v>
      </c>
      <c r="R46" s="2">
        <v>237733.48</v>
      </c>
      <c r="S46" s="2">
        <v>171785</v>
      </c>
      <c r="T46" s="2">
        <v>160930</v>
      </c>
      <c r="U46" s="144"/>
      <c r="V46" s="123"/>
      <c r="W46" s="123"/>
      <c r="X46" s="123"/>
      <c r="Y46" s="123"/>
      <c r="Z46" s="123"/>
      <c r="AA46" s="123"/>
      <c r="AB46" s="123"/>
      <c r="AC46" s="123"/>
      <c r="AD46" s="123"/>
      <c r="AE46" s="123"/>
      <c r="AF46" s="123"/>
      <c r="AG46" s="123"/>
      <c r="AH46" s="123"/>
    </row>
    <row r="47" spans="1:34" s="15" customFormat="1" ht="60" customHeight="1">
      <c r="A47" s="195" t="s">
        <v>104</v>
      </c>
      <c r="B47" s="141" t="s">
        <v>105</v>
      </c>
      <c r="C47" s="135" t="s">
        <v>50</v>
      </c>
      <c r="D47" s="135">
        <v>20</v>
      </c>
      <c r="E47" s="135">
        <v>1</v>
      </c>
      <c r="F47" s="138" t="s">
        <v>222</v>
      </c>
      <c r="G47" s="138" t="s">
        <v>232</v>
      </c>
      <c r="H47" s="87" t="s">
        <v>19</v>
      </c>
      <c r="I47" s="92">
        <f t="shared" ref="I47:R47" si="30">I48+I49</f>
        <v>1662801.81</v>
      </c>
      <c r="J47" s="92">
        <f t="shared" si="30"/>
        <v>488510.81</v>
      </c>
      <c r="K47" s="92">
        <f>K48+K49</f>
        <v>63666.18</v>
      </c>
      <c r="L47" s="92">
        <f>L48+L49</f>
        <v>63666.18</v>
      </c>
      <c r="M47" s="92">
        <f t="shared" si="30"/>
        <v>166572.23000000001</v>
      </c>
      <c r="N47" s="92">
        <f t="shared" si="30"/>
        <v>166572.23000000001</v>
      </c>
      <c r="O47" s="92">
        <f t="shared" si="30"/>
        <v>276603.40000000002</v>
      </c>
      <c r="P47" s="92">
        <f t="shared" si="30"/>
        <v>258272.4</v>
      </c>
      <c r="Q47" s="92">
        <f t="shared" si="30"/>
        <v>577980</v>
      </c>
      <c r="R47" s="92">
        <f t="shared" si="30"/>
        <v>358532.28</v>
      </c>
      <c r="S47" s="92">
        <f t="shared" ref="S47" si="31">S48+S49</f>
        <v>577980</v>
      </c>
      <c r="T47" s="92">
        <f>T48+T49</f>
        <v>365270.13</v>
      </c>
      <c r="U47" s="135" t="s">
        <v>106</v>
      </c>
      <c r="V47" s="115" t="s">
        <v>89</v>
      </c>
      <c r="W47" s="115">
        <f>AA47</f>
        <v>17</v>
      </c>
      <c r="X47" s="115">
        <f>AB47</f>
        <v>17</v>
      </c>
      <c r="Y47" s="115">
        <v>17</v>
      </c>
      <c r="Z47" s="115">
        <v>17</v>
      </c>
      <c r="AA47" s="115">
        <v>17</v>
      </c>
      <c r="AB47" s="115">
        <v>17</v>
      </c>
      <c r="AC47" s="115">
        <v>17</v>
      </c>
      <c r="AD47" s="115">
        <v>53</v>
      </c>
      <c r="AE47" s="115">
        <v>53</v>
      </c>
      <c r="AF47" s="115">
        <v>53</v>
      </c>
      <c r="AG47" s="115">
        <v>53</v>
      </c>
      <c r="AH47" s="115">
        <v>53</v>
      </c>
    </row>
    <row r="48" spans="1:34" s="15" customFormat="1">
      <c r="A48" s="196"/>
      <c r="B48" s="142"/>
      <c r="C48" s="136"/>
      <c r="D48" s="136"/>
      <c r="E48" s="136"/>
      <c r="F48" s="139"/>
      <c r="G48" s="139"/>
      <c r="H48" s="87" t="s">
        <v>44</v>
      </c>
      <c r="I48" s="1">
        <f>K48+M48+O48+Q48+S48</f>
        <v>1662801.81</v>
      </c>
      <c r="J48" s="1">
        <f>L48+N48+P48</f>
        <v>488510.81</v>
      </c>
      <c r="K48" s="1">
        <v>63666.18</v>
      </c>
      <c r="L48" s="1">
        <v>63666.18</v>
      </c>
      <c r="M48" s="1">
        <v>166572.23000000001</v>
      </c>
      <c r="N48" s="1">
        <v>166572.23000000001</v>
      </c>
      <c r="O48" s="2">
        <v>276603.40000000002</v>
      </c>
      <c r="P48" s="2">
        <v>258272.4</v>
      </c>
      <c r="Q48" s="2">
        <v>577980</v>
      </c>
      <c r="R48" s="2">
        <v>358532.28</v>
      </c>
      <c r="S48" s="2">
        <v>577980</v>
      </c>
      <c r="T48" s="2">
        <v>365270.13</v>
      </c>
      <c r="U48" s="136"/>
      <c r="V48" s="116"/>
      <c r="W48" s="116"/>
      <c r="X48" s="116"/>
      <c r="Y48" s="116"/>
      <c r="Z48" s="116"/>
      <c r="AA48" s="116"/>
      <c r="AB48" s="116"/>
      <c r="AC48" s="116"/>
      <c r="AD48" s="116"/>
      <c r="AE48" s="116"/>
      <c r="AF48" s="116"/>
      <c r="AG48" s="116"/>
      <c r="AH48" s="116"/>
    </row>
    <row r="49" spans="1:34" s="15" customFormat="1">
      <c r="A49" s="197"/>
      <c r="B49" s="143"/>
      <c r="C49" s="144"/>
      <c r="D49" s="136"/>
      <c r="E49" s="136"/>
      <c r="F49" s="139"/>
      <c r="G49" s="139"/>
      <c r="H49" s="87" t="s">
        <v>49</v>
      </c>
      <c r="I49" s="1">
        <f>K49+M49+O49+Q49+S49</f>
        <v>0</v>
      </c>
      <c r="J49" s="1">
        <f>L49+N49</f>
        <v>0</v>
      </c>
      <c r="K49" s="1">
        <v>0</v>
      </c>
      <c r="L49" s="1">
        <v>0</v>
      </c>
      <c r="M49" s="1">
        <v>0</v>
      </c>
      <c r="N49" s="1">
        <v>0</v>
      </c>
      <c r="O49" s="2">
        <v>0</v>
      </c>
      <c r="P49" s="2">
        <v>0</v>
      </c>
      <c r="Q49" s="2"/>
      <c r="R49" s="2"/>
      <c r="S49" s="2"/>
      <c r="T49" s="2"/>
      <c r="U49" s="144"/>
      <c r="V49" s="123"/>
      <c r="W49" s="123"/>
      <c r="X49" s="123"/>
      <c r="Y49" s="123"/>
      <c r="Z49" s="123"/>
      <c r="AA49" s="123"/>
      <c r="AB49" s="123"/>
      <c r="AC49" s="123"/>
      <c r="AD49" s="123"/>
      <c r="AE49" s="123"/>
      <c r="AF49" s="123"/>
      <c r="AG49" s="123"/>
      <c r="AH49" s="123"/>
    </row>
    <row r="50" spans="1:34" s="15" customFormat="1" ht="79.5" customHeight="1">
      <c r="A50" s="195" t="s">
        <v>107</v>
      </c>
      <c r="B50" s="141" t="s">
        <v>108</v>
      </c>
      <c r="C50" s="135" t="s">
        <v>50</v>
      </c>
      <c r="D50" s="135">
        <v>20</v>
      </c>
      <c r="E50" s="135">
        <v>1</v>
      </c>
      <c r="F50" s="138" t="s">
        <v>222</v>
      </c>
      <c r="G50" s="138" t="s">
        <v>230</v>
      </c>
      <c r="H50" s="87" t="s">
        <v>19</v>
      </c>
      <c r="I50" s="92">
        <f t="shared" ref="I50:R50" si="32">I51+I52</f>
        <v>64605599.400000006</v>
      </c>
      <c r="J50" s="92">
        <f t="shared" si="32"/>
        <v>31416996.829999998</v>
      </c>
      <c r="K50" s="92">
        <f>K51+K52</f>
        <v>4801264.04</v>
      </c>
      <c r="L50" s="92">
        <f>L51+L52</f>
        <v>4731158.5199999996</v>
      </c>
      <c r="M50" s="92">
        <f t="shared" si="32"/>
        <v>11445534.59</v>
      </c>
      <c r="N50" s="92">
        <f t="shared" si="32"/>
        <v>10690117.26</v>
      </c>
      <c r="O50" s="92">
        <f t="shared" si="32"/>
        <v>15995721.050000001</v>
      </c>
      <c r="P50" s="92">
        <f t="shared" si="32"/>
        <v>15995721.050000001</v>
      </c>
      <c r="Q50" s="92">
        <f t="shared" si="32"/>
        <v>16920989.41</v>
      </c>
      <c r="R50" s="92">
        <f t="shared" si="32"/>
        <v>16920989.41</v>
      </c>
      <c r="S50" s="92">
        <f>S51+S52</f>
        <v>15442090.309999999</v>
      </c>
      <c r="T50" s="92">
        <f>T51+T52</f>
        <v>15442090.299999999</v>
      </c>
      <c r="U50" s="135" t="s">
        <v>109</v>
      </c>
      <c r="V50" s="115" t="s">
        <v>51</v>
      </c>
      <c r="W50" s="115">
        <f>AA50</f>
        <v>100</v>
      </c>
      <c r="X50" s="115">
        <f>AB50</f>
        <v>100</v>
      </c>
      <c r="Y50" s="115">
        <v>100</v>
      </c>
      <c r="Z50" s="115">
        <v>100</v>
      </c>
      <c r="AA50" s="115">
        <v>100</v>
      </c>
      <c r="AB50" s="115">
        <v>100</v>
      </c>
      <c r="AC50" s="115">
        <v>100</v>
      </c>
      <c r="AD50" s="115">
        <v>100</v>
      </c>
      <c r="AE50" s="115">
        <v>100</v>
      </c>
      <c r="AF50" s="115">
        <v>100</v>
      </c>
      <c r="AG50" s="115">
        <v>100</v>
      </c>
      <c r="AH50" s="115">
        <v>100</v>
      </c>
    </row>
    <row r="51" spans="1:34" s="15" customFormat="1">
      <c r="A51" s="196"/>
      <c r="B51" s="142"/>
      <c r="C51" s="136"/>
      <c r="D51" s="136"/>
      <c r="E51" s="136"/>
      <c r="F51" s="139"/>
      <c r="G51" s="139"/>
      <c r="H51" s="87" t="s">
        <v>44</v>
      </c>
      <c r="I51" s="1">
        <f>K51+M51+O51+Q51+S51</f>
        <v>3283490.0600000005</v>
      </c>
      <c r="J51" s="1">
        <f>L51+N51+P51</f>
        <v>1570849.6800000002</v>
      </c>
      <c r="K51" s="100">
        <v>240063.22</v>
      </c>
      <c r="L51" s="1">
        <v>236557.77</v>
      </c>
      <c r="M51" s="1">
        <v>625486.79</v>
      </c>
      <c r="N51" s="1">
        <v>534505.86</v>
      </c>
      <c r="O51" s="2">
        <v>799786.05</v>
      </c>
      <c r="P51" s="2">
        <v>799786.05</v>
      </c>
      <c r="Q51" s="2">
        <v>846049.47</v>
      </c>
      <c r="R51" s="2">
        <v>846049.47</v>
      </c>
      <c r="S51" s="2">
        <v>772104.53</v>
      </c>
      <c r="T51" s="2">
        <v>772104.52</v>
      </c>
      <c r="U51" s="136"/>
      <c r="V51" s="116"/>
      <c r="W51" s="116"/>
      <c r="X51" s="116"/>
      <c r="Y51" s="116"/>
      <c r="Z51" s="116"/>
      <c r="AA51" s="116"/>
      <c r="AB51" s="116"/>
      <c r="AC51" s="116"/>
      <c r="AD51" s="116"/>
      <c r="AE51" s="116"/>
      <c r="AF51" s="116"/>
      <c r="AG51" s="116"/>
      <c r="AH51" s="116"/>
    </row>
    <row r="52" spans="1:34" s="15" customFormat="1">
      <c r="A52" s="197"/>
      <c r="B52" s="143"/>
      <c r="C52" s="144"/>
      <c r="D52" s="136"/>
      <c r="E52" s="136"/>
      <c r="F52" s="139"/>
      <c r="G52" s="139"/>
      <c r="H52" s="87" t="s">
        <v>49</v>
      </c>
      <c r="I52" s="1">
        <f>K52+M52+O52+Q52+S52</f>
        <v>61322109.340000004</v>
      </c>
      <c r="J52" s="1">
        <f>L52+N52+P52</f>
        <v>29846147.149999999</v>
      </c>
      <c r="K52" s="100">
        <v>4561200.82</v>
      </c>
      <c r="L52" s="1">
        <v>4494600.75</v>
      </c>
      <c r="M52" s="1">
        <v>10820047.800000001</v>
      </c>
      <c r="N52" s="1">
        <v>10155611.4</v>
      </c>
      <c r="O52" s="2">
        <v>15195935</v>
      </c>
      <c r="P52" s="2">
        <v>15195935</v>
      </c>
      <c r="Q52" s="2">
        <v>16074939.939999999</v>
      </c>
      <c r="R52" s="2">
        <v>16074939.939999999</v>
      </c>
      <c r="S52" s="2">
        <v>14669985.779999999</v>
      </c>
      <c r="T52" s="2">
        <v>14669985.779999999</v>
      </c>
      <c r="U52" s="144"/>
      <c r="V52" s="123"/>
      <c r="W52" s="123"/>
      <c r="X52" s="123"/>
      <c r="Y52" s="123"/>
      <c r="Z52" s="123"/>
      <c r="AA52" s="123"/>
      <c r="AB52" s="123"/>
      <c r="AC52" s="123"/>
      <c r="AD52" s="123"/>
      <c r="AE52" s="123"/>
      <c r="AF52" s="123"/>
      <c r="AG52" s="123"/>
      <c r="AH52" s="123"/>
    </row>
    <row r="53" spans="1:34" s="15" customFormat="1" ht="63.75" customHeight="1">
      <c r="A53" s="195" t="s">
        <v>110</v>
      </c>
      <c r="B53" s="141" t="s">
        <v>334</v>
      </c>
      <c r="C53" s="135" t="s">
        <v>50</v>
      </c>
      <c r="D53" s="135">
        <v>20</v>
      </c>
      <c r="E53" s="135">
        <v>1</v>
      </c>
      <c r="F53" s="138" t="s">
        <v>222</v>
      </c>
      <c r="G53" s="138" t="s">
        <v>231</v>
      </c>
      <c r="H53" s="87" t="s">
        <v>19</v>
      </c>
      <c r="I53" s="92">
        <f t="shared" ref="I53:R53" si="33">I54+I55</f>
        <v>89261401</v>
      </c>
      <c r="J53" s="92">
        <f t="shared" si="33"/>
        <v>39433948.019999996</v>
      </c>
      <c r="K53" s="92">
        <f>K54+K55</f>
        <v>5839470</v>
      </c>
      <c r="L53" s="92">
        <f>L54+L55</f>
        <v>5500764.1399999997</v>
      </c>
      <c r="M53" s="92">
        <f t="shared" si="33"/>
        <v>16979382</v>
      </c>
      <c r="N53" s="92">
        <f t="shared" si="33"/>
        <v>16775984.119999999</v>
      </c>
      <c r="O53" s="92">
        <f t="shared" si="33"/>
        <v>17787924</v>
      </c>
      <c r="P53" s="92">
        <f t="shared" si="33"/>
        <v>17157199.760000002</v>
      </c>
      <c r="Q53" s="92">
        <f t="shared" si="33"/>
        <v>17699424</v>
      </c>
      <c r="R53" s="92">
        <f t="shared" si="33"/>
        <v>17640648.09</v>
      </c>
      <c r="S53" s="92">
        <f t="shared" ref="S53" si="34">S54+S55</f>
        <v>30955201</v>
      </c>
      <c r="T53" s="92">
        <f>T54+T55</f>
        <v>30870769.420000002</v>
      </c>
      <c r="U53" s="137" t="s">
        <v>112</v>
      </c>
      <c r="V53" s="120" t="s">
        <v>51</v>
      </c>
      <c r="W53" s="115">
        <f>AA53</f>
        <v>100</v>
      </c>
      <c r="X53" s="115">
        <f>AB53</f>
        <v>100</v>
      </c>
      <c r="Y53" s="115">
        <v>100</v>
      </c>
      <c r="Z53" s="115">
        <v>100</v>
      </c>
      <c r="AA53" s="115">
        <v>100</v>
      </c>
      <c r="AB53" s="115">
        <v>100</v>
      </c>
      <c r="AC53" s="115">
        <v>100</v>
      </c>
      <c r="AD53" s="115">
        <v>100</v>
      </c>
      <c r="AE53" s="115">
        <v>100</v>
      </c>
      <c r="AF53" s="115">
        <v>100</v>
      </c>
      <c r="AG53" s="115">
        <v>100</v>
      </c>
      <c r="AH53" s="115">
        <v>100</v>
      </c>
    </row>
    <row r="54" spans="1:34" s="15" customFormat="1">
      <c r="A54" s="196"/>
      <c r="B54" s="142"/>
      <c r="C54" s="136"/>
      <c r="D54" s="136"/>
      <c r="E54" s="136"/>
      <c r="F54" s="139"/>
      <c r="G54" s="139"/>
      <c r="H54" s="87" t="s">
        <v>44</v>
      </c>
      <c r="I54" s="1">
        <f>K54+M54+O54+Q54+S54</f>
        <v>0</v>
      </c>
      <c r="J54" s="1">
        <f>L54+N54</f>
        <v>0</v>
      </c>
      <c r="K54" s="100"/>
      <c r="L54" s="1"/>
      <c r="M54" s="100">
        <v>0</v>
      </c>
      <c r="N54" s="1">
        <v>0</v>
      </c>
      <c r="O54" s="2">
        <v>0</v>
      </c>
      <c r="P54" s="2">
        <v>0</v>
      </c>
      <c r="Q54" s="2">
        <v>0</v>
      </c>
      <c r="R54" s="2">
        <v>0</v>
      </c>
      <c r="S54" s="2">
        <v>0</v>
      </c>
      <c r="T54" s="2">
        <v>0</v>
      </c>
      <c r="U54" s="137"/>
      <c r="V54" s="120"/>
      <c r="W54" s="123"/>
      <c r="X54" s="123"/>
      <c r="Y54" s="123"/>
      <c r="Z54" s="123"/>
      <c r="AA54" s="123"/>
      <c r="AB54" s="123"/>
      <c r="AC54" s="123"/>
      <c r="AD54" s="123"/>
      <c r="AE54" s="123"/>
      <c r="AF54" s="123"/>
      <c r="AG54" s="123"/>
      <c r="AH54" s="123"/>
    </row>
    <row r="55" spans="1:34" s="15" customFormat="1" ht="129.75" customHeight="1">
      <c r="A55" s="197"/>
      <c r="B55" s="143"/>
      <c r="C55" s="144"/>
      <c r="D55" s="136"/>
      <c r="E55" s="136"/>
      <c r="F55" s="139"/>
      <c r="G55" s="139"/>
      <c r="H55" s="87" t="s">
        <v>49</v>
      </c>
      <c r="I55" s="1">
        <f>K55+M55+O55+Q55+S55</f>
        <v>89261401</v>
      </c>
      <c r="J55" s="1">
        <f>L55+N55+P55</f>
        <v>39433948.019999996</v>
      </c>
      <c r="K55" s="100">
        <v>5839470</v>
      </c>
      <c r="L55" s="1">
        <v>5500764.1399999997</v>
      </c>
      <c r="M55" s="1">
        <v>16979382</v>
      </c>
      <c r="N55" s="1">
        <v>16775984.119999999</v>
      </c>
      <c r="O55" s="2">
        <v>17787924</v>
      </c>
      <c r="P55" s="2">
        <v>17157199.760000002</v>
      </c>
      <c r="Q55" s="2">
        <v>17699424</v>
      </c>
      <c r="R55" s="2">
        <v>17640648.09</v>
      </c>
      <c r="S55" s="2">
        <v>30955201</v>
      </c>
      <c r="T55" s="2">
        <v>30870769.420000002</v>
      </c>
      <c r="U55" s="86" t="s">
        <v>335</v>
      </c>
      <c r="V55" s="82" t="s">
        <v>51</v>
      </c>
      <c r="W55" s="82" t="s">
        <v>94</v>
      </c>
      <c r="X55" s="82" t="s">
        <v>94</v>
      </c>
      <c r="Y55" s="82" t="s">
        <v>94</v>
      </c>
      <c r="Z55" s="82" t="s">
        <v>94</v>
      </c>
      <c r="AA55" s="82" t="s">
        <v>94</v>
      </c>
      <c r="AB55" s="82" t="s">
        <v>94</v>
      </c>
      <c r="AC55" s="82" t="s">
        <v>94</v>
      </c>
      <c r="AD55" s="82" t="s">
        <v>94</v>
      </c>
      <c r="AE55" s="82" t="s">
        <v>94</v>
      </c>
      <c r="AF55" s="82" t="s">
        <v>94</v>
      </c>
      <c r="AG55" s="82">
        <v>100</v>
      </c>
      <c r="AH55" s="82">
        <v>100</v>
      </c>
    </row>
    <row r="56" spans="1:34" s="15" customFormat="1" ht="102" customHeight="1">
      <c r="A56" s="195" t="s">
        <v>336</v>
      </c>
      <c r="B56" s="141" t="s">
        <v>338</v>
      </c>
      <c r="C56" s="135" t="s">
        <v>50</v>
      </c>
      <c r="D56" s="135">
        <v>20</v>
      </c>
      <c r="E56" s="135">
        <v>1</v>
      </c>
      <c r="F56" s="138" t="s">
        <v>222</v>
      </c>
      <c r="G56" s="138" t="s">
        <v>359</v>
      </c>
      <c r="H56" s="87" t="s">
        <v>19</v>
      </c>
      <c r="I56" s="92">
        <f>I57+I58</f>
        <v>209930</v>
      </c>
      <c r="J56" s="92">
        <f>J57+J58</f>
        <v>209930</v>
      </c>
      <c r="K56" s="92">
        <f t="shared" ref="K56:S56" si="35">K57+K58</f>
        <v>0</v>
      </c>
      <c r="L56" s="92">
        <f t="shared" si="35"/>
        <v>0</v>
      </c>
      <c r="M56" s="92">
        <f t="shared" si="35"/>
        <v>0</v>
      </c>
      <c r="N56" s="92">
        <f t="shared" si="35"/>
        <v>0</v>
      </c>
      <c r="O56" s="92">
        <f t="shared" si="35"/>
        <v>0</v>
      </c>
      <c r="P56" s="92">
        <f t="shared" si="35"/>
        <v>0</v>
      </c>
      <c r="Q56" s="92">
        <f t="shared" si="35"/>
        <v>0</v>
      </c>
      <c r="R56" s="92">
        <f t="shared" si="35"/>
        <v>0</v>
      </c>
      <c r="S56" s="92">
        <f t="shared" si="35"/>
        <v>209930</v>
      </c>
      <c r="T56" s="92">
        <f>T57+T58</f>
        <v>209930</v>
      </c>
      <c r="U56" s="135" t="s">
        <v>340</v>
      </c>
      <c r="V56" s="115" t="s">
        <v>51</v>
      </c>
      <c r="W56" s="115" t="s">
        <v>94</v>
      </c>
      <c r="X56" s="115" t="s">
        <v>94</v>
      </c>
      <c r="Y56" s="115" t="s">
        <v>94</v>
      </c>
      <c r="Z56" s="115" t="s">
        <v>94</v>
      </c>
      <c r="AA56" s="115" t="s">
        <v>94</v>
      </c>
      <c r="AB56" s="115" t="s">
        <v>94</v>
      </c>
      <c r="AC56" s="115" t="s">
        <v>94</v>
      </c>
      <c r="AD56" s="115" t="s">
        <v>94</v>
      </c>
      <c r="AE56" s="115" t="s">
        <v>94</v>
      </c>
      <c r="AF56" s="115" t="s">
        <v>94</v>
      </c>
      <c r="AG56" s="115">
        <v>100</v>
      </c>
      <c r="AH56" s="115">
        <v>100</v>
      </c>
    </row>
    <row r="57" spans="1:34" s="15" customFormat="1">
      <c r="A57" s="196"/>
      <c r="B57" s="142"/>
      <c r="C57" s="136"/>
      <c r="D57" s="136"/>
      <c r="E57" s="136"/>
      <c r="F57" s="139"/>
      <c r="G57" s="139"/>
      <c r="H57" s="87" t="s">
        <v>44</v>
      </c>
      <c r="I57" s="1">
        <f>K57+M57+O57+Q57+S57</f>
        <v>0</v>
      </c>
      <c r="J57" s="1">
        <f>L57+N57+P57+R57+T57</f>
        <v>0</v>
      </c>
      <c r="K57" s="100"/>
      <c r="L57" s="1"/>
      <c r="M57" s="1"/>
      <c r="N57" s="1"/>
      <c r="O57" s="2"/>
      <c r="P57" s="2"/>
      <c r="Q57" s="2"/>
      <c r="R57" s="2"/>
      <c r="S57" s="2"/>
      <c r="T57" s="2"/>
      <c r="U57" s="136"/>
      <c r="V57" s="116"/>
      <c r="W57" s="116"/>
      <c r="X57" s="116"/>
      <c r="Y57" s="116"/>
      <c r="Z57" s="116"/>
      <c r="AA57" s="116"/>
      <c r="AB57" s="116"/>
      <c r="AC57" s="116"/>
      <c r="AD57" s="116"/>
      <c r="AE57" s="116"/>
      <c r="AF57" s="116"/>
      <c r="AG57" s="116"/>
      <c r="AH57" s="116"/>
    </row>
    <row r="58" spans="1:34" s="15" customFormat="1" ht="83.25" customHeight="1">
      <c r="A58" s="197"/>
      <c r="B58" s="143"/>
      <c r="C58" s="144"/>
      <c r="D58" s="136"/>
      <c r="E58" s="136"/>
      <c r="F58" s="139"/>
      <c r="G58" s="139"/>
      <c r="H58" s="87" t="s">
        <v>49</v>
      </c>
      <c r="I58" s="1">
        <f>K58+M58+O58+Q58+S58</f>
        <v>209930</v>
      </c>
      <c r="J58" s="1">
        <f>L58+N58+P58+R58+T58</f>
        <v>209930</v>
      </c>
      <c r="K58" s="100"/>
      <c r="L58" s="1"/>
      <c r="M58" s="1"/>
      <c r="N58" s="1"/>
      <c r="O58" s="2"/>
      <c r="P58" s="2"/>
      <c r="Q58" s="2"/>
      <c r="R58" s="2"/>
      <c r="S58" s="2">
        <v>209930</v>
      </c>
      <c r="T58" s="2">
        <v>209930</v>
      </c>
      <c r="U58" s="144"/>
      <c r="V58" s="123"/>
      <c r="W58" s="123"/>
      <c r="X58" s="123"/>
      <c r="Y58" s="123"/>
      <c r="Z58" s="123"/>
      <c r="AA58" s="123"/>
      <c r="AB58" s="123"/>
      <c r="AC58" s="123"/>
      <c r="AD58" s="123"/>
      <c r="AE58" s="123"/>
      <c r="AF58" s="123"/>
      <c r="AG58" s="123"/>
      <c r="AH58" s="123"/>
    </row>
    <row r="59" spans="1:34" s="15" customFormat="1" ht="102" customHeight="1">
      <c r="A59" s="195" t="s">
        <v>337</v>
      </c>
      <c r="B59" s="141" t="s">
        <v>339</v>
      </c>
      <c r="C59" s="135" t="s">
        <v>50</v>
      </c>
      <c r="D59" s="135">
        <v>20</v>
      </c>
      <c r="E59" s="135">
        <v>1</v>
      </c>
      <c r="F59" s="138" t="s">
        <v>222</v>
      </c>
      <c r="G59" s="138" t="s">
        <v>360</v>
      </c>
      <c r="H59" s="87" t="s">
        <v>19</v>
      </c>
      <c r="I59" s="92">
        <f t="shared" ref="I59:J59" si="36">I60+I61</f>
        <v>466777.78</v>
      </c>
      <c r="J59" s="92">
        <f t="shared" si="36"/>
        <v>459166.18</v>
      </c>
      <c r="K59" s="92">
        <f>K60+K61</f>
        <v>0</v>
      </c>
      <c r="L59" s="92">
        <f>L60+L61</f>
        <v>0</v>
      </c>
      <c r="M59" s="92">
        <f t="shared" ref="M59:R59" si="37">M60+M61</f>
        <v>0</v>
      </c>
      <c r="N59" s="92">
        <f t="shared" si="37"/>
        <v>0</v>
      </c>
      <c r="O59" s="92">
        <f t="shared" si="37"/>
        <v>0</v>
      </c>
      <c r="P59" s="92">
        <f t="shared" si="37"/>
        <v>0</v>
      </c>
      <c r="Q59" s="92">
        <f t="shared" si="37"/>
        <v>0</v>
      </c>
      <c r="R59" s="92">
        <f t="shared" si="37"/>
        <v>0</v>
      </c>
      <c r="S59" s="92">
        <f>S60+S61</f>
        <v>466777.78</v>
      </c>
      <c r="T59" s="92">
        <f>T60+T61</f>
        <v>459166.18</v>
      </c>
      <c r="U59" s="135" t="s">
        <v>341</v>
      </c>
      <c r="V59" s="115" t="s">
        <v>51</v>
      </c>
      <c r="W59" s="115" t="s">
        <v>94</v>
      </c>
      <c r="X59" s="115" t="s">
        <v>94</v>
      </c>
      <c r="Y59" s="115" t="s">
        <v>94</v>
      </c>
      <c r="Z59" s="115" t="s">
        <v>94</v>
      </c>
      <c r="AA59" s="115" t="s">
        <v>94</v>
      </c>
      <c r="AB59" s="115" t="s">
        <v>94</v>
      </c>
      <c r="AC59" s="115" t="s">
        <v>94</v>
      </c>
      <c r="AD59" s="115" t="s">
        <v>94</v>
      </c>
      <c r="AE59" s="115" t="s">
        <v>94</v>
      </c>
      <c r="AF59" s="115" t="s">
        <v>94</v>
      </c>
      <c r="AG59" s="115">
        <v>100</v>
      </c>
      <c r="AH59" s="115">
        <v>100</v>
      </c>
    </row>
    <row r="60" spans="1:34" s="15" customFormat="1">
      <c r="A60" s="196"/>
      <c r="B60" s="142"/>
      <c r="C60" s="136"/>
      <c r="D60" s="136"/>
      <c r="E60" s="136"/>
      <c r="F60" s="139"/>
      <c r="G60" s="139"/>
      <c r="H60" s="87" t="s">
        <v>44</v>
      </c>
      <c r="I60" s="1">
        <f>K60+M60+O60++Q60+S60</f>
        <v>0</v>
      </c>
      <c r="J60" s="1">
        <f>L60+N60+P60+R60+T60</f>
        <v>0</v>
      </c>
      <c r="K60" s="100"/>
      <c r="L60" s="1"/>
      <c r="M60" s="1"/>
      <c r="N60" s="1"/>
      <c r="O60" s="2"/>
      <c r="P60" s="2"/>
      <c r="Q60" s="2"/>
      <c r="R60" s="2"/>
      <c r="S60" s="2"/>
      <c r="T60" s="2"/>
      <c r="U60" s="136"/>
      <c r="V60" s="116"/>
      <c r="W60" s="116"/>
      <c r="X60" s="116"/>
      <c r="Y60" s="116"/>
      <c r="Z60" s="116"/>
      <c r="AA60" s="116"/>
      <c r="AB60" s="116"/>
      <c r="AC60" s="116"/>
      <c r="AD60" s="116"/>
      <c r="AE60" s="116"/>
      <c r="AF60" s="116"/>
      <c r="AG60" s="116"/>
      <c r="AH60" s="116"/>
    </row>
    <row r="61" spans="1:34" s="15" customFormat="1" ht="73.5" customHeight="1">
      <c r="A61" s="197"/>
      <c r="B61" s="143"/>
      <c r="C61" s="144"/>
      <c r="D61" s="136"/>
      <c r="E61" s="136"/>
      <c r="F61" s="139"/>
      <c r="G61" s="139"/>
      <c r="H61" s="87" t="s">
        <v>49</v>
      </c>
      <c r="I61" s="1">
        <f>K61+M61+O61+Q61+S61</f>
        <v>466777.78</v>
      </c>
      <c r="J61" s="1">
        <f>L61+N61+P61+R61+T61</f>
        <v>459166.18</v>
      </c>
      <c r="K61" s="100"/>
      <c r="L61" s="1"/>
      <c r="M61" s="1"/>
      <c r="N61" s="1"/>
      <c r="O61" s="2"/>
      <c r="P61" s="2"/>
      <c r="Q61" s="2"/>
      <c r="R61" s="2"/>
      <c r="S61" s="2">
        <v>466777.78</v>
      </c>
      <c r="T61" s="2">
        <v>459166.18</v>
      </c>
      <c r="U61" s="144"/>
      <c r="V61" s="123"/>
      <c r="W61" s="123"/>
      <c r="X61" s="123"/>
      <c r="Y61" s="123"/>
      <c r="Z61" s="123"/>
      <c r="AA61" s="123"/>
      <c r="AB61" s="123"/>
      <c r="AC61" s="123"/>
      <c r="AD61" s="123"/>
      <c r="AE61" s="123"/>
      <c r="AF61" s="123"/>
      <c r="AG61" s="123"/>
      <c r="AH61" s="123"/>
    </row>
    <row r="62" spans="1:34" s="61" customFormat="1" ht="30.75" customHeight="1">
      <c r="A62" s="148">
        <v>3</v>
      </c>
      <c r="B62" s="140" t="s">
        <v>113</v>
      </c>
      <c r="C62" s="140"/>
      <c r="D62" s="140"/>
      <c r="E62" s="140"/>
      <c r="F62" s="140"/>
      <c r="G62" s="140"/>
      <c r="H62" s="57" t="s">
        <v>19</v>
      </c>
      <c r="I62" s="45">
        <f t="shared" ref="I62:P62" si="38">I63+I64</f>
        <v>90907860.849999994</v>
      </c>
      <c r="J62" s="45">
        <f t="shared" si="38"/>
        <v>90613159.879999995</v>
      </c>
      <c r="K62" s="45">
        <f t="shared" si="38"/>
        <v>28898874.370000001</v>
      </c>
      <c r="L62" s="45">
        <f t="shared" si="38"/>
        <v>28898874.370000001</v>
      </c>
      <c r="M62" s="45">
        <f t="shared" si="38"/>
        <v>25127293.34</v>
      </c>
      <c r="N62" s="45">
        <f t="shared" si="38"/>
        <v>25127293.34</v>
      </c>
      <c r="O62" s="45">
        <f t="shared" si="38"/>
        <v>36881693.140000001</v>
      </c>
      <c r="P62" s="45">
        <f t="shared" si="38"/>
        <v>36586992.170000002</v>
      </c>
      <c r="Q62" s="45">
        <f t="shared" ref="Q62:R62" si="39">Q63+Q64</f>
        <v>44389674.420000002</v>
      </c>
      <c r="R62" s="45">
        <f t="shared" si="39"/>
        <v>42071519.799999997</v>
      </c>
      <c r="S62" s="45">
        <f t="shared" ref="S62:T62" si="40">S63+S64</f>
        <v>55694313.560000002</v>
      </c>
      <c r="T62" s="45">
        <f t="shared" si="40"/>
        <v>55163827.609999999</v>
      </c>
      <c r="U62" s="117" t="s">
        <v>94</v>
      </c>
      <c r="V62" s="117" t="s">
        <v>94</v>
      </c>
      <c r="W62" s="117" t="s">
        <v>94</v>
      </c>
      <c r="X62" s="117" t="s">
        <v>94</v>
      </c>
      <c r="Y62" s="117" t="s">
        <v>94</v>
      </c>
      <c r="Z62" s="117" t="s">
        <v>94</v>
      </c>
      <c r="AA62" s="117" t="s">
        <v>94</v>
      </c>
      <c r="AB62" s="117" t="s">
        <v>94</v>
      </c>
      <c r="AC62" s="117" t="s">
        <v>94</v>
      </c>
      <c r="AD62" s="117" t="s">
        <v>94</v>
      </c>
      <c r="AE62" s="117" t="s">
        <v>94</v>
      </c>
      <c r="AF62" s="117" t="s">
        <v>94</v>
      </c>
      <c r="AG62" s="117" t="s">
        <v>94</v>
      </c>
      <c r="AH62" s="117" t="s">
        <v>94</v>
      </c>
    </row>
    <row r="63" spans="1:34" s="59" customFormat="1" ht="15" customHeight="1">
      <c r="A63" s="148"/>
      <c r="B63" s="140"/>
      <c r="C63" s="140"/>
      <c r="D63" s="140"/>
      <c r="E63" s="140"/>
      <c r="F63" s="140"/>
      <c r="G63" s="140"/>
      <c r="H63" s="57" t="s">
        <v>44</v>
      </c>
      <c r="I63" s="45">
        <f>K63+M63+O63</f>
        <v>34060399.079999998</v>
      </c>
      <c r="J63" s="45">
        <f>L63+N63+P63</f>
        <v>33765698.109999999</v>
      </c>
      <c r="K63" s="45">
        <f t="shared" ref="K63:P64" si="41">K66</f>
        <v>10038890.460000001</v>
      </c>
      <c r="L63" s="45">
        <f t="shared" si="41"/>
        <v>10038890.460000001</v>
      </c>
      <c r="M63" s="45">
        <f t="shared" si="41"/>
        <v>8159541.3399999999</v>
      </c>
      <c r="N63" s="45">
        <f t="shared" si="41"/>
        <v>8159541.3399999999</v>
      </c>
      <c r="O63" s="45">
        <f t="shared" si="41"/>
        <v>15861967.279999999</v>
      </c>
      <c r="P63" s="45">
        <f t="shared" si="41"/>
        <v>15567266.310000001</v>
      </c>
      <c r="Q63" s="45">
        <f t="shared" ref="Q63:R63" si="42">Q66</f>
        <v>18918822.559999999</v>
      </c>
      <c r="R63" s="45">
        <f t="shared" si="42"/>
        <v>17692452.739999998</v>
      </c>
      <c r="S63" s="45">
        <f t="shared" ref="S63:T63" si="43">S66</f>
        <v>28732840.760000002</v>
      </c>
      <c r="T63" s="45">
        <f t="shared" si="43"/>
        <v>28202354.810000002</v>
      </c>
      <c r="U63" s="118"/>
      <c r="V63" s="118"/>
      <c r="W63" s="118"/>
      <c r="X63" s="118"/>
      <c r="Y63" s="118"/>
      <c r="Z63" s="118"/>
      <c r="AA63" s="118"/>
      <c r="AB63" s="118"/>
      <c r="AC63" s="118"/>
      <c r="AD63" s="118"/>
      <c r="AE63" s="118"/>
      <c r="AF63" s="118"/>
      <c r="AG63" s="118"/>
      <c r="AH63" s="118"/>
    </row>
    <row r="64" spans="1:34" s="59" customFormat="1" ht="15" customHeight="1">
      <c r="A64" s="148"/>
      <c r="B64" s="140"/>
      <c r="C64" s="140"/>
      <c r="D64" s="140"/>
      <c r="E64" s="140"/>
      <c r="F64" s="140"/>
      <c r="G64" s="140"/>
      <c r="H64" s="57" t="s">
        <v>49</v>
      </c>
      <c r="I64" s="45">
        <f>K64+M64+O64</f>
        <v>56847461.769999996</v>
      </c>
      <c r="J64" s="45">
        <f>L64+N64+P64</f>
        <v>56847461.769999996</v>
      </c>
      <c r="K64" s="45">
        <f t="shared" si="41"/>
        <v>18859983.91</v>
      </c>
      <c r="L64" s="45">
        <f t="shared" si="41"/>
        <v>18859983.91</v>
      </c>
      <c r="M64" s="45">
        <f t="shared" si="41"/>
        <v>16967752</v>
      </c>
      <c r="N64" s="45">
        <f t="shared" si="41"/>
        <v>16967752</v>
      </c>
      <c r="O64" s="45">
        <f t="shared" si="41"/>
        <v>21019725.859999999</v>
      </c>
      <c r="P64" s="45">
        <f t="shared" si="41"/>
        <v>21019725.859999999</v>
      </c>
      <c r="Q64" s="45">
        <f t="shared" ref="Q64:R64" si="44">Q67</f>
        <v>25470851.859999999</v>
      </c>
      <c r="R64" s="45">
        <f t="shared" si="44"/>
        <v>24379067.059999999</v>
      </c>
      <c r="S64" s="45">
        <f t="shared" ref="S64:T64" si="45">S67</f>
        <v>26961472.800000001</v>
      </c>
      <c r="T64" s="45">
        <f t="shared" si="45"/>
        <v>26961472.800000001</v>
      </c>
      <c r="U64" s="118"/>
      <c r="V64" s="118"/>
      <c r="W64" s="118"/>
      <c r="X64" s="118"/>
      <c r="Y64" s="118"/>
      <c r="Z64" s="118"/>
      <c r="AA64" s="118"/>
      <c r="AB64" s="118"/>
      <c r="AC64" s="118"/>
      <c r="AD64" s="118"/>
      <c r="AE64" s="118"/>
      <c r="AF64" s="118"/>
      <c r="AG64" s="118"/>
      <c r="AH64" s="118"/>
    </row>
    <row r="65" spans="1:34" s="59" customFormat="1" ht="30.75" customHeight="1">
      <c r="A65" s="155" t="s">
        <v>47</v>
      </c>
      <c r="B65" s="134" t="s">
        <v>114</v>
      </c>
      <c r="C65" s="150" t="s">
        <v>50</v>
      </c>
      <c r="D65" s="150">
        <v>20</v>
      </c>
      <c r="E65" s="150">
        <v>1</v>
      </c>
      <c r="F65" s="156" t="s">
        <v>233</v>
      </c>
      <c r="G65" s="156" t="s">
        <v>221</v>
      </c>
      <c r="H65" s="57" t="s">
        <v>19</v>
      </c>
      <c r="I65" s="45">
        <f>I66+I67</f>
        <v>189567196.80000001</v>
      </c>
      <c r="J65" s="45">
        <f>J66+J67</f>
        <v>186423855.25999999</v>
      </c>
      <c r="K65" s="45">
        <f t="shared" ref="K65:P65" si="46">K66+K67</f>
        <v>28898874.370000001</v>
      </c>
      <c r="L65" s="45">
        <f t="shared" si="46"/>
        <v>28898874.370000001</v>
      </c>
      <c r="M65" s="45">
        <f t="shared" si="46"/>
        <v>25127293.34</v>
      </c>
      <c r="N65" s="45">
        <f t="shared" si="46"/>
        <v>25127293.34</v>
      </c>
      <c r="O65" s="45">
        <f t="shared" si="46"/>
        <v>36881693.140000001</v>
      </c>
      <c r="P65" s="45">
        <f t="shared" si="46"/>
        <v>36586992.170000002</v>
      </c>
      <c r="Q65" s="45">
        <f t="shared" ref="Q65:R65" si="47">Q66+Q67</f>
        <v>44389674.420000002</v>
      </c>
      <c r="R65" s="45">
        <f t="shared" si="47"/>
        <v>42071519.799999997</v>
      </c>
      <c r="S65" s="45">
        <f t="shared" ref="S65:T65" si="48">S66+S67</f>
        <v>55694313.560000002</v>
      </c>
      <c r="T65" s="45">
        <f t="shared" si="48"/>
        <v>55163827.609999999</v>
      </c>
      <c r="U65" s="145" t="s">
        <v>94</v>
      </c>
      <c r="V65" s="117" t="s">
        <v>94</v>
      </c>
      <c r="W65" s="117" t="s">
        <v>94</v>
      </c>
      <c r="X65" s="117" t="s">
        <v>94</v>
      </c>
      <c r="Y65" s="117" t="s">
        <v>94</v>
      </c>
      <c r="Z65" s="117" t="s">
        <v>94</v>
      </c>
      <c r="AA65" s="117" t="s">
        <v>94</v>
      </c>
      <c r="AB65" s="117" t="s">
        <v>94</v>
      </c>
      <c r="AC65" s="117" t="s">
        <v>94</v>
      </c>
      <c r="AD65" s="117" t="s">
        <v>94</v>
      </c>
      <c r="AE65" s="117" t="s">
        <v>94</v>
      </c>
      <c r="AF65" s="117" t="s">
        <v>94</v>
      </c>
      <c r="AG65" s="117" t="s">
        <v>94</v>
      </c>
      <c r="AH65" s="117" t="s">
        <v>94</v>
      </c>
    </row>
    <row r="66" spans="1:34" s="59" customFormat="1" ht="15" customHeight="1">
      <c r="A66" s="147"/>
      <c r="B66" s="134"/>
      <c r="C66" s="158"/>
      <c r="D66" s="158"/>
      <c r="E66" s="158"/>
      <c r="F66" s="157"/>
      <c r="G66" s="157"/>
      <c r="H66" s="57" t="s">
        <v>44</v>
      </c>
      <c r="I66" s="45">
        <f>I69+I72</f>
        <v>80287410.370000005</v>
      </c>
      <c r="J66" s="45">
        <f>J69+J72</f>
        <v>78235853.629999995</v>
      </c>
      <c r="K66" s="45">
        <f t="shared" ref="K66:P66" si="49">K69+K72</f>
        <v>10038890.460000001</v>
      </c>
      <c r="L66" s="45">
        <f t="shared" si="49"/>
        <v>10038890.460000001</v>
      </c>
      <c r="M66" s="45">
        <f t="shared" si="49"/>
        <v>8159541.3399999999</v>
      </c>
      <c r="N66" s="45">
        <f t="shared" si="49"/>
        <v>8159541.3399999999</v>
      </c>
      <c r="O66" s="45">
        <f t="shared" si="49"/>
        <v>15861967.279999999</v>
      </c>
      <c r="P66" s="45">
        <f t="shared" si="49"/>
        <v>15567266.310000001</v>
      </c>
      <c r="Q66" s="45">
        <f t="shared" ref="Q66:R66" si="50">Q69+Q72</f>
        <v>18918822.559999999</v>
      </c>
      <c r="R66" s="45">
        <f t="shared" si="50"/>
        <v>17692452.739999998</v>
      </c>
      <c r="S66" s="45">
        <f t="shared" ref="S66:T66" si="51">S69+S72</f>
        <v>28732840.760000002</v>
      </c>
      <c r="T66" s="45">
        <f t="shared" si="51"/>
        <v>28202354.810000002</v>
      </c>
      <c r="U66" s="145"/>
      <c r="V66" s="118"/>
      <c r="W66" s="118"/>
      <c r="X66" s="118"/>
      <c r="Y66" s="118"/>
      <c r="Z66" s="118"/>
      <c r="AA66" s="118"/>
      <c r="AB66" s="118"/>
      <c r="AC66" s="118"/>
      <c r="AD66" s="118"/>
      <c r="AE66" s="118"/>
      <c r="AF66" s="118"/>
      <c r="AG66" s="118"/>
      <c r="AH66" s="118"/>
    </row>
    <row r="67" spans="1:34" s="59" customFormat="1" ht="38.25" customHeight="1">
      <c r="A67" s="147"/>
      <c r="B67" s="161"/>
      <c r="C67" s="158"/>
      <c r="D67" s="158"/>
      <c r="E67" s="158"/>
      <c r="F67" s="157"/>
      <c r="G67" s="157"/>
      <c r="H67" s="101" t="s">
        <v>49</v>
      </c>
      <c r="I67" s="46">
        <f>I70+I73</f>
        <v>109279786.42999999</v>
      </c>
      <c r="J67" s="46">
        <f t="shared" ref="J67:P67" si="52">J70+J73</f>
        <v>108188001.63</v>
      </c>
      <c r="K67" s="46">
        <f t="shared" si="52"/>
        <v>18859983.91</v>
      </c>
      <c r="L67" s="46">
        <f t="shared" si="52"/>
        <v>18859983.91</v>
      </c>
      <c r="M67" s="46">
        <f t="shared" si="52"/>
        <v>16967752</v>
      </c>
      <c r="N67" s="46">
        <f t="shared" si="52"/>
        <v>16967752</v>
      </c>
      <c r="O67" s="46">
        <f t="shared" si="52"/>
        <v>21019725.859999999</v>
      </c>
      <c r="P67" s="46">
        <f t="shared" si="52"/>
        <v>21019725.859999999</v>
      </c>
      <c r="Q67" s="46">
        <f t="shared" ref="Q67:R67" si="53">Q70+Q73</f>
        <v>25470851.859999999</v>
      </c>
      <c r="R67" s="46">
        <f t="shared" si="53"/>
        <v>24379067.059999999</v>
      </c>
      <c r="S67" s="46">
        <f t="shared" ref="S67:T67" si="54">S70+S73</f>
        <v>26961472.800000001</v>
      </c>
      <c r="T67" s="46">
        <f t="shared" si="54"/>
        <v>26961472.800000001</v>
      </c>
      <c r="U67" s="150"/>
      <c r="V67" s="118"/>
      <c r="W67" s="118"/>
      <c r="X67" s="118"/>
      <c r="Y67" s="118"/>
      <c r="Z67" s="118"/>
      <c r="AA67" s="118"/>
      <c r="AB67" s="118"/>
      <c r="AC67" s="118"/>
      <c r="AD67" s="118"/>
      <c r="AE67" s="118"/>
      <c r="AF67" s="118"/>
      <c r="AG67" s="118"/>
      <c r="AH67" s="118"/>
    </row>
    <row r="68" spans="1:34" s="15" customFormat="1" ht="78" customHeight="1">
      <c r="A68" s="152" t="s">
        <v>48</v>
      </c>
      <c r="B68" s="151" t="s">
        <v>115</v>
      </c>
      <c r="C68" s="137" t="s">
        <v>50</v>
      </c>
      <c r="D68" s="137" t="s">
        <v>234</v>
      </c>
      <c r="E68" s="137" t="s">
        <v>235</v>
      </c>
      <c r="F68" s="138" t="s">
        <v>236</v>
      </c>
      <c r="G68" s="138" t="s">
        <v>237</v>
      </c>
      <c r="H68" s="87" t="s">
        <v>19</v>
      </c>
      <c r="I68" s="102">
        <f t="shared" ref="I68:R68" si="55">I69+I70</f>
        <v>188147296.80000001</v>
      </c>
      <c r="J68" s="102">
        <f t="shared" si="55"/>
        <v>185068209.95999998</v>
      </c>
      <c r="K68" s="102">
        <f t="shared" si="55"/>
        <v>28898874.370000001</v>
      </c>
      <c r="L68" s="102">
        <f t="shared" si="55"/>
        <v>28898874.370000001</v>
      </c>
      <c r="M68" s="102">
        <f t="shared" si="55"/>
        <v>25127293.34</v>
      </c>
      <c r="N68" s="102">
        <f t="shared" si="55"/>
        <v>25127293.34</v>
      </c>
      <c r="O68" s="102">
        <f t="shared" si="55"/>
        <v>35461793.140000001</v>
      </c>
      <c r="P68" s="102">
        <f t="shared" si="55"/>
        <v>35231346.869999997</v>
      </c>
      <c r="Q68" s="102">
        <f t="shared" si="55"/>
        <v>44389674.420000002</v>
      </c>
      <c r="R68" s="102">
        <f t="shared" si="55"/>
        <v>42071519.799999997</v>
      </c>
      <c r="S68" s="102">
        <f t="shared" ref="S68:T68" si="56">S69+S70</f>
        <v>54269661.530000001</v>
      </c>
      <c r="T68" s="102">
        <f t="shared" si="56"/>
        <v>53739175.579999998</v>
      </c>
      <c r="U68" s="79" t="s">
        <v>116</v>
      </c>
      <c r="V68" s="73" t="s">
        <v>51</v>
      </c>
      <c r="W68" s="73">
        <f>AA68</f>
        <v>100</v>
      </c>
      <c r="X68" s="73">
        <f>AB68</f>
        <v>100</v>
      </c>
      <c r="Y68" s="73">
        <v>100</v>
      </c>
      <c r="Z68" s="73">
        <v>100</v>
      </c>
      <c r="AA68" s="73">
        <v>100</v>
      </c>
      <c r="AB68" s="73">
        <v>100</v>
      </c>
      <c r="AC68" s="73">
        <v>100</v>
      </c>
      <c r="AD68" s="73">
        <v>100</v>
      </c>
      <c r="AE68" s="73">
        <v>100</v>
      </c>
      <c r="AF68" s="73">
        <v>100</v>
      </c>
      <c r="AG68" s="73">
        <v>100</v>
      </c>
      <c r="AH68" s="73">
        <v>100</v>
      </c>
    </row>
    <row r="69" spans="1:34" s="15" customFormat="1" ht="39" customHeight="1">
      <c r="A69" s="152"/>
      <c r="B69" s="151"/>
      <c r="C69" s="137"/>
      <c r="D69" s="137"/>
      <c r="E69" s="137"/>
      <c r="F69" s="139"/>
      <c r="G69" s="139"/>
      <c r="H69" s="87" t="s">
        <v>44</v>
      </c>
      <c r="I69" s="2">
        <f>K69+M69+O69+Q69+S69</f>
        <v>78867510.370000005</v>
      </c>
      <c r="J69" s="2">
        <f>L69+N69+P69+R69+T69</f>
        <v>76880208.329999998</v>
      </c>
      <c r="K69" s="100">
        <v>10038890.460000001</v>
      </c>
      <c r="L69" s="2">
        <v>10038890.460000001</v>
      </c>
      <c r="M69" s="100">
        <v>8159541.3399999999</v>
      </c>
      <c r="N69" s="2">
        <v>8159541.3399999999</v>
      </c>
      <c r="O69" s="2">
        <v>14442067.279999999</v>
      </c>
      <c r="P69" s="2">
        <v>14211621.01</v>
      </c>
      <c r="Q69" s="2">
        <v>18918822.559999999</v>
      </c>
      <c r="R69" s="2">
        <v>17692452.739999998</v>
      </c>
      <c r="S69" s="2">
        <v>27308188.73</v>
      </c>
      <c r="T69" s="2">
        <v>26777702.780000001</v>
      </c>
      <c r="U69" s="79" t="s">
        <v>117</v>
      </c>
      <c r="V69" s="73" t="s">
        <v>89</v>
      </c>
      <c r="W69" s="73" t="s">
        <v>39</v>
      </c>
      <c r="X69" s="73" t="s">
        <v>39</v>
      </c>
      <c r="Y69" s="73">
        <v>2700</v>
      </c>
      <c r="Z69" s="73">
        <v>2894</v>
      </c>
      <c r="AA69" s="73">
        <v>2705</v>
      </c>
      <c r="AB69" s="73">
        <v>3910</v>
      </c>
      <c r="AC69" s="73">
        <v>2710</v>
      </c>
      <c r="AD69" s="73">
        <v>3591</v>
      </c>
      <c r="AE69" s="73">
        <v>3591</v>
      </c>
      <c r="AF69" s="73">
        <v>3591</v>
      </c>
      <c r="AG69" s="73">
        <v>3591</v>
      </c>
      <c r="AH69" s="73">
        <v>3691</v>
      </c>
    </row>
    <row r="70" spans="1:34" s="15" customFormat="1" ht="51">
      <c r="A70" s="152"/>
      <c r="B70" s="151"/>
      <c r="C70" s="137"/>
      <c r="D70" s="137"/>
      <c r="E70" s="137"/>
      <c r="F70" s="139"/>
      <c r="G70" s="139"/>
      <c r="H70" s="87" t="s">
        <v>49</v>
      </c>
      <c r="I70" s="2">
        <f>K70+M70+O70+Q70+S70</f>
        <v>109279786.42999999</v>
      </c>
      <c r="J70" s="2">
        <f>L70+N70+P70+R70+T70</f>
        <v>108188001.63</v>
      </c>
      <c r="K70" s="100">
        <v>18859983.91</v>
      </c>
      <c r="L70" s="2">
        <v>18859983.91</v>
      </c>
      <c r="M70" s="100">
        <v>16967752</v>
      </c>
      <c r="N70" s="2">
        <v>16967752</v>
      </c>
      <c r="O70" s="2">
        <v>21019725.859999999</v>
      </c>
      <c r="P70" s="2">
        <v>21019725.859999999</v>
      </c>
      <c r="Q70" s="2">
        <v>25470851.859999999</v>
      </c>
      <c r="R70" s="2">
        <v>24379067.059999999</v>
      </c>
      <c r="S70" s="2">
        <v>26961472.800000001</v>
      </c>
      <c r="T70" s="2">
        <v>26961472.800000001</v>
      </c>
      <c r="U70" s="79" t="s">
        <v>118</v>
      </c>
      <c r="V70" s="73" t="s">
        <v>51</v>
      </c>
      <c r="W70" s="73">
        <f>AA70</f>
        <v>100</v>
      </c>
      <c r="X70" s="73">
        <f>AB70</f>
        <v>100</v>
      </c>
      <c r="Y70" s="73">
        <v>100</v>
      </c>
      <c r="Z70" s="73">
        <v>100</v>
      </c>
      <c r="AA70" s="73">
        <v>100</v>
      </c>
      <c r="AB70" s="73">
        <v>100</v>
      </c>
      <c r="AC70" s="73">
        <v>100</v>
      </c>
      <c r="AD70" s="73">
        <v>100</v>
      </c>
      <c r="AE70" s="73">
        <v>100</v>
      </c>
      <c r="AF70" s="73">
        <v>100</v>
      </c>
      <c r="AG70" s="73">
        <v>100</v>
      </c>
      <c r="AH70" s="73">
        <v>100</v>
      </c>
    </row>
    <row r="71" spans="1:34" s="15" customFormat="1" ht="69" customHeight="1">
      <c r="A71" s="152" t="s">
        <v>285</v>
      </c>
      <c r="B71" s="151" t="s">
        <v>286</v>
      </c>
      <c r="C71" s="137" t="s">
        <v>50</v>
      </c>
      <c r="D71" s="137" t="s">
        <v>234</v>
      </c>
      <c r="E71" s="137" t="s">
        <v>235</v>
      </c>
      <c r="F71" s="138" t="s">
        <v>236</v>
      </c>
      <c r="G71" s="138" t="s">
        <v>287</v>
      </c>
      <c r="H71" s="87" t="s">
        <v>19</v>
      </c>
      <c r="I71" s="102">
        <f t="shared" ref="I71:R71" si="57">I72+I73</f>
        <v>1419900</v>
      </c>
      <c r="J71" s="102">
        <f t="shared" si="57"/>
        <v>1355645.3</v>
      </c>
      <c r="K71" s="102">
        <f t="shared" si="57"/>
        <v>0</v>
      </c>
      <c r="L71" s="102">
        <f t="shared" si="57"/>
        <v>0</v>
      </c>
      <c r="M71" s="102">
        <f t="shared" si="57"/>
        <v>0</v>
      </c>
      <c r="N71" s="102">
        <f t="shared" si="57"/>
        <v>0</v>
      </c>
      <c r="O71" s="102">
        <f t="shared" si="57"/>
        <v>1419900</v>
      </c>
      <c r="P71" s="102">
        <f t="shared" si="57"/>
        <v>1355645.3</v>
      </c>
      <c r="Q71" s="102">
        <f t="shared" si="57"/>
        <v>0</v>
      </c>
      <c r="R71" s="102">
        <f t="shared" si="57"/>
        <v>0</v>
      </c>
      <c r="S71" s="102">
        <f t="shared" ref="S71:T71" si="58">S72+S73</f>
        <v>1424652.03</v>
      </c>
      <c r="T71" s="102">
        <f t="shared" si="58"/>
        <v>1424652.03</v>
      </c>
      <c r="U71" s="135" t="s">
        <v>313</v>
      </c>
      <c r="V71" s="115" t="s">
        <v>51</v>
      </c>
      <c r="W71" s="115" t="s">
        <v>304</v>
      </c>
      <c r="X71" s="115" t="s">
        <v>304</v>
      </c>
      <c r="Y71" s="115" t="s">
        <v>304</v>
      </c>
      <c r="Z71" s="115" t="s">
        <v>304</v>
      </c>
      <c r="AA71" s="115" t="s">
        <v>304</v>
      </c>
      <c r="AB71" s="115" t="s">
        <v>304</v>
      </c>
      <c r="AC71" s="115">
        <v>3.7</v>
      </c>
      <c r="AD71" s="115">
        <v>3.7</v>
      </c>
      <c r="AE71" s="115">
        <v>3.7</v>
      </c>
      <c r="AF71" s="115">
        <v>3.7</v>
      </c>
      <c r="AG71" s="115">
        <v>3.7</v>
      </c>
      <c r="AH71" s="115">
        <v>3.7</v>
      </c>
    </row>
    <row r="72" spans="1:34" s="15" customFormat="1" ht="25.5" customHeight="1">
      <c r="A72" s="152"/>
      <c r="B72" s="151"/>
      <c r="C72" s="137"/>
      <c r="D72" s="137"/>
      <c r="E72" s="137"/>
      <c r="F72" s="139"/>
      <c r="G72" s="139"/>
      <c r="H72" s="87" t="s">
        <v>44</v>
      </c>
      <c r="I72" s="2">
        <f>K72+M72+O72</f>
        <v>1419900</v>
      </c>
      <c r="J72" s="2">
        <f>L72+N72+P72</f>
        <v>1355645.3</v>
      </c>
      <c r="K72" s="100">
        <v>0</v>
      </c>
      <c r="L72" s="2">
        <v>0</v>
      </c>
      <c r="M72" s="100">
        <v>0</v>
      </c>
      <c r="N72" s="2">
        <v>0</v>
      </c>
      <c r="O72" s="2">
        <v>1419900</v>
      </c>
      <c r="P72" s="2">
        <v>1355645.3</v>
      </c>
      <c r="Q72" s="2">
        <v>0</v>
      </c>
      <c r="R72" s="2">
        <v>0</v>
      </c>
      <c r="S72" s="2">
        <v>1424652.03</v>
      </c>
      <c r="T72" s="2">
        <v>1424652.03</v>
      </c>
      <c r="U72" s="162"/>
      <c r="V72" s="116"/>
      <c r="W72" s="116"/>
      <c r="X72" s="116"/>
      <c r="Y72" s="116"/>
      <c r="Z72" s="116"/>
      <c r="AA72" s="116"/>
      <c r="AB72" s="116"/>
      <c r="AC72" s="116"/>
      <c r="AD72" s="116"/>
      <c r="AE72" s="116"/>
      <c r="AF72" s="116"/>
      <c r="AG72" s="116"/>
      <c r="AH72" s="116"/>
    </row>
    <row r="73" spans="1:34" s="15" customFormat="1" ht="18" customHeight="1">
      <c r="A73" s="152"/>
      <c r="B73" s="151"/>
      <c r="C73" s="137"/>
      <c r="D73" s="137"/>
      <c r="E73" s="137"/>
      <c r="F73" s="159"/>
      <c r="G73" s="159"/>
      <c r="H73" s="87" t="s">
        <v>49</v>
      </c>
      <c r="I73" s="2">
        <f>K73+M73+O73</f>
        <v>0</v>
      </c>
      <c r="J73" s="2">
        <f>L73+N73+P73</f>
        <v>0</v>
      </c>
      <c r="K73" s="100">
        <v>0</v>
      </c>
      <c r="L73" s="2">
        <v>0</v>
      </c>
      <c r="M73" s="100">
        <v>0</v>
      </c>
      <c r="N73" s="2">
        <v>0</v>
      </c>
      <c r="O73" s="2">
        <v>0</v>
      </c>
      <c r="P73" s="2">
        <v>0</v>
      </c>
      <c r="Q73" s="2">
        <v>0</v>
      </c>
      <c r="R73" s="2">
        <v>0</v>
      </c>
      <c r="S73" s="2"/>
      <c r="T73" s="2">
        <v>0</v>
      </c>
      <c r="U73" s="146"/>
      <c r="V73" s="123"/>
      <c r="W73" s="123"/>
      <c r="X73" s="123"/>
      <c r="Y73" s="123"/>
      <c r="Z73" s="123"/>
      <c r="AA73" s="123"/>
      <c r="AB73" s="123"/>
      <c r="AC73" s="123"/>
      <c r="AD73" s="123"/>
      <c r="AE73" s="123"/>
      <c r="AF73" s="123"/>
      <c r="AG73" s="123"/>
      <c r="AH73" s="123"/>
    </row>
    <row r="74" spans="1:34" s="59" customFormat="1" ht="15" customHeight="1">
      <c r="A74" s="160">
        <v>4</v>
      </c>
      <c r="B74" s="149" t="s">
        <v>119</v>
      </c>
      <c r="C74" s="149"/>
      <c r="D74" s="149"/>
      <c r="E74" s="149"/>
      <c r="F74" s="149"/>
      <c r="G74" s="149"/>
      <c r="H74" s="57" t="s">
        <v>19</v>
      </c>
      <c r="I74" s="58">
        <f t="shared" ref="I74:P74" si="59">I75+I76</f>
        <v>29845595.34</v>
      </c>
      <c r="J74" s="58">
        <f t="shared" si="59"/>
        <v>29805728.5</v>
      </c>
      <c r="K74" s="58">
        <f>K75+K76</f>
        <v>1569378.87</v>
      </c>
      <c r="L74" s="58">
        <f>L75+L76</f>
        <v>1569378.87</v>
      </c>
      <c r="M74" s="58">
        <f t="shared" si="59"/>
        <v>7166437.5499999998</v>
      </c>
      <c r="N74" s="58">
        <f t="shared" si="59"/>
        <v>7166437.5499999998</v>
      </c>
      <c r="O74" s="58">
        <f t="shared" si="59"/>
        <v>5980420.0099999998</v>
      </c>
      <c r="P74" s="58">
        <f t="shared" si="59"/>
        <v>5979287.0800000001</v>
      </c>
      <c r="Q74" s="58">
        <f t="shared" ref="Q74:R74" si="60">Q75+Q76</f>
        <v>7887175.2699999996</v>
      </c>
      <c r="R74" s="58">
        <f t="shared" si="60"/>
        <v>7859063.46</v>
      </c>
      <c r="S74" s="58">
        <f t="shared" ref="S74:T74" si="61">S75+S76</f>
        <v>7242183.6400000006</v>
      </c>
      <c r="T74" s="58">
        <f t="shared" si="61"/>
        <v>7231561.54</v>
      </c>
      <c r="U74" s="117" t="s">
        <v>94</v>
      </c>
      <c r="V74" s="117" t="s">
        <v>94</v>
      </c>
      <c r="W74" s="117" t="s">
        <v>94</v>
      </c>
      <c r="X74" s="117" t="s">
        <v>94</v>
      </c>
      <c r="Y74" s="117" t="s">
        <v>94</v>
      </c>
      <c r="Z74" s="117" t="s">
        <v>94</v>
      </c>
      <c r="AA74" s="117" t="s">
        <v>94</v>
      </c>
      <c r="AB74" s="117" t="s">
        <v>94</v>
      </c>
      <c r="AC74" s="117" t="s">
        <v>94</v>
      </c>
      <c r="AD74" s="117" t="s">
        <v>94</v>
      </c>
      <c r="AE74" s="117" t="s">
        <v>94</v>
      </c>
      <c r="AF74" s="117" t="s">
        <v>94</v>
      </c>
      <c r="AG74" s="117" t="s">
        <v>94</v>
      </c>
      <c r="AH74" s="117" t="s">
        <v>94</v>
      </c>
    </row>
    <row r="75" spans="1:34" s="59" customFormat="1" ht="15" customHeight="1">
      <c r="A75" s="148"/>
      <c r="B75" s="149"/>
      <c r="C75" s="149"/>
      <c r="D75" s="149"/>
      <c r="E75" s="149"/>
      <c r="F75" s="149"/>
      <c r="G75" s="149"/>
      <c r="H75" s="57" t="s">
        <v>44</v>
      </c>
      <c r="I75" s="45">
        <f t="shared" ref="I75:L76" si="62">I78</f>
        <v>8919537.3399999999</v>
      </c>
      <c r="J75" s="45">
        <f t="shared" si="62"/>
        <v>8879670.5</v>
      </c>
      <c r="K75" s="45">
        <f t="shared" si="62"/>
        <v>1569378.87</v>
      </c>
      <c r="L75" s="45">
        <f t="shared" si="62"/>
        <v>1569378.87</v>
      </c>
      <c r="M75" s="45">
        <f t="shared" ref="M75:P76" si="63">M78</f>
        <v>1553091.55</v>
      </c>
      <c r="N75" s="45">
        <f t="shared" si="63"/>
        <v>1553091.55</v>
      </c>
      <c r="O75" s="45">
        <f t="shared" si="63"/>
        <v>1377516.01</v>
      </c>
      <c r="P75" s="45">
        <f t="shared" si="63"/>
        <v>1376383.08</v>
      </c>
      <c r="Q75" s="45">
        <f t="shared" ref="Q75:R75" si="64">Q78</f>
        <v>2231431.27</v>
      </c>
      <c r="R75" s="45">
        <f t="shared" si="64"/>
        <v>2203319.46</v>
      </c>
      <c r="S75" s="45">
        <f t="shared" ref="S75:T75" si="65">S78</f>
        <v>2188119.64</v>
      </c>
      <c r="T75" s="45">
        <f t="shared" si="65"/>
        <v>2177497.54</v>
      </c>
      <c r="U75" s="118"/>
      <c r="V75" s="118"/>
      <c r="W75" s="118"/>
      <c r="X75" s="118"/>
      <c r="Y75" s="118"/>
      <c r="Z75" s="118"/>
      <c r="AA75" s="118"/>
      <c r="AB75" s="118"/>
      <c r="AC75" s="118"/>
      <c r="AD75" s="118"/>
      <c r="AE75" s="118"/>
      <c r="AF75" s="118"/>
      <c r="AG75" s="118"/>
      <c r="AH75" s="118"/>
    </row>
    <row r="76" spans="1:34" s="59" customFormat="1" ht="15" customHeight="1">
      <c r="A76" s="148"/>
      <c r="B76" s="149"/>
      <c r="C76" s="149"/>
      <c r="D76" s="149"/>
      <c r="E76" s="149"/>
      <c r="F76" s="149"/>
      <c r="G76" s="149"/>
      <c r="H76" s="57" t="s">
        <v>49</v>
      </c>
      <c r="I76" s="45">
        <f t="shared" si="62"/>
        <v>20926058</v>
      </c>
      <c r="J76" s="45">
        <f t="shared" si="62"/>
        <v>20926058</v>
      </c>
      <c r="K76" s="45">
        <f t="shared" si="62"/>
        <v>0</v>
      </c>
      <c r="L76" s="45">
        <f t="shared" si="62"/>
        <v>0</v>
      </c>
      <c r="M76" s="45">
        <f t="shared" si="63"/>
        <v>5613346</v>
      </c>
      <c r="N76" s="45">
        <f t="shared" si="63"/>
        <v>5613346</v>
      </c>
      <c r="O76" s="45">
        <f t="shared" si="63"/>
        <v>4602904</v>
      </c>
      <c r="P76" s="45">
        <f t="shared" si="63"/>
        <v>4602904</v>
      </c>
      <c r="Q76" s="45">
        <f t="shared" ref="Q76:R76" si="66">Q79</f>
        <v>5655744</v>
      </c>
      <c r="R76" s="45">
        <f t="shared" si="66"/>
        <v>5655744</v>
      </c>
      <c r="S76" s="45">
        <f t="shared" ref="S76:T76" si="67">S79</f>
        <v>5054064</v>
      </c>
      <c r="T76" s="45">
        <f t="shared" si="67"/>
        <v>5054064</v>
      </c>
      <c r="U76" s="118"/>
      <c r="V76" s="118"/>
      <c r="W76" s="118"/>
      <c r="X76" s="118"/>
      <c r="Y76" s="118"/>
      <c r="Z76" s="118"/>
      <c r="AA76" s="118"/>
      <c r="AB76" s="118"/>
      <c r="AC76" s="118"/>
      <c r="AD76" s="118"/>
      <c r="AE76" s="118"/>
      <c r="AF76" s="118"/>
      <c r="AG76" s="118"/>
      <c r="AH76" s="118"/>
    </row>
    <row r="77" spans="1:34" s="59" customFormat="1" ht="15" customHeight="1">
      <c r="A77" s="155" t="s">
        <v>121</v>
      </c>
      <c r="B77" s="134" t="s">
        <v>120</v>
      </c>
      <c r="C77" s="150" t="s">
        <v>50</v>
      </c>
      <c r="D77" s="150">
        <v>20</v>
      </c>
      <c r="E77" s="150">
        <v>1</v>
      </c>
      <c r="F77" s="156" t="s">
        <v>238</v>
      </c>
      <c r="G77" s="156" t="s">
        <v>221</v>
      </c>
      <c r="H77" s="57" t="s">
        <v>19</v>
      </c>
      <c r="I77" s="45">
        <f>I78+I79</f>
        <v>29845595.34</v>
      </c>
      <c r="J77" s="45">
        <f>L77</f>
        <v>1569378.87</v>
      </c>
      <c r="K77" s="45">
        <f t="shared" ref="K77:P77" si="68">K78+K79</f>
        <v>1569378.87</v>
      </c>
      <c r="L77" s="45">
        <f t="shared" si="68"/>
        <v>1569378.87</v>
      </c>
      <c r="M77" s="45">
        <f t="shared" si="68"/>
        <v>7166437.5499999998</v>
      </c>
      <c r="N77" s="45">
        <f t="shared" si="68"/>
        <v>7166437.5499999998</v>
      </c>
      <c r="O77" s="45">
        <f>O78+O79</f>
        <v>5980420.0099999998</v>
      </c>
      <c r="P77" s="45">
        <f t="shared" si="68"/>
        <v>5979287.0800000001</v>
      </c>
      <c r="Q77" s="45">
        <f t="shared" ref="Q77:R77" si="69">Q78+Q79</f>
        <v>7887175.2699999996</v>
      </c>
      <c r="R77" s="45">
        <f t="shared" si="69"/>
        <v>7859063.46</v>
      </c>
      <c r="S77" s="45">
        <f t="shared" ref="S77:T77" si="70">S78+S79</f>
        <v>7242183.6400000006</v>
      </c>
      <c r="T77" s="45">
        <f t="shared" si="70"/>
        <v>7231561.54</v>
      </c>
      <c r="U77" s="145" t="s">
        <v>94</v>
      </c>
      <c r="V77" s="117" t="s">
        <v>94</v>
      </c>
      <c r="W77" s="117" t="s">
        <v>94</v>
      </c>
      <c r="X77" s="117" t="s">
        <v>94</v>
      </c>
      <c r="Y77" s="117" t="s">
        <v>94</v>
      </c>
      <c r="Z77" s="117" t="s">
        <v>94</v>
      </c>
      <c r="AA77" s="117" t="s">
        <v>94</v>
      </c>
      <c r="AB77" s="117" t="s">
        <v>94</v>
      </c>
      <c r="AC77" s="117" t="s">
        <v>94</v>
      </c>
      <c r="AD77" s="117" t="s">
        <v>94</v>
      </c>
      <c r="AE77" s="117" t="s">
        <v>94</v>
      </c>
      <c r="AF77" s="117" t="s">
        <v>94</v>
      </c>
      <c r="AG77" s="117" t="s">
        <v>94</v>
      </c>
      <c r="AH77" s="117" t="s">
        <v>94</v>
      </c>
    </row>
    <row r="78" spans="1:34" s="59" customFormat="1" ht="15" customHeight="1">
      <c r="A78" s="147"/>
      <c r="B78" s="134"/>
      <c r="C78" s="158"/>
      <c r="D78" s="158"/>
      <c r="E78" s="158"/>
      <c r="F78" s="157"/>
      <c r="G78" s="157"/>
      <c r="H78" s="57" t="s">
        <v>44</v>
      </c>
      <c r="I78" s="45">
        <f>K78+M78+O78+Q78+S78</f>
        <v>8919537.3399999999</v>
      </c>
      <c r="J78" s="45">
        <f>L78+N78+P78+R78+T78</f>
        <v>8879670.5</v>
      </c>
      <c r="K78" s="45">
        <f t="shared" ref="K78:P79" si="71">K81</f>
        <v>1569378.87</v>
      </c>
      <c r="L78" s="45">
        <f t="shared" si="71"/>
        <v>1569378.87</v>
      </c>
      <c r="M78" s="45">
        <f t="shared" si="71"/>
        <v>1553091.55</v>
      </c>
      <c r="N78" s="45">
        <f t="shared" si="71"/>
        <v>1553091.55</v>
      </c>
      <c r="O78" s="45">
        <f t="shared" si="71"/>
        <v>1377516.01</v>
      </c>
      <c r="P78" s="45">
        <f t="shared" si="71"/>
        <v>1376383.08</v>
      </c>
      <c r="Q78" s="45">
        <f t="shared" ref="Q78:R78" si="72">Q81</f>
        <v>2231431.27</v>
      </c>
      <c r="R78" s="45">
        <f t="shared" si="72"/>
        <v>2203319.46</v>
      </c>
      <c r="S78" s="45">
        <f t="shared" ref="S78:T78" si="73">S81</f>
        <v>2188119.64</v>
      </c>
      <c r="T78" s="45">
        <f t="shared" si="73"/>
        <v>2177497.54</v>
      </c>
      <c r="U78" s="145"/>
      <c r="V78" s="118"/>
      <c r="W78" s="118"/>
      <c r="X78" s="118"/>
      <c r="Y78" s="118"/>
      <c r="Z78" s="118"/>
      <c r="AA78" s="118"/>
      <c r="AB78" s="118"/>
      <c r="AC78" s="118"/>
      <c r="AD78" s="118"/>
      <c r="AE78" s="118"/>
      <c r="AF78" s="118"/>
      <c r="AG78" s="118"/>
      <c r="AH78" s="118"/>
    </row>
    <row r="79" spans="1:34" s="59" customFormat="1" ht="44.25" customHeight="1">
      <c r="A79" s="147"/>
      <c r="B79" s="134"/>
      <c r="C79" s="158"/>
      <c r="D79" s="158"/>
      <c r="E79" s="158"/>
      <c r="F79" s="157"/>
      <c r="G79" s="157"/>
      <c r="H79" s="57" t="s">
        <v>49</v>
      </c>
      <c r="I79" s="45">
        <f>K79+M79+O79+Q79+S79</f>
        <v>20926058</v>
      </c>
      <c r="J79" s="45">
        <f>L79+N79+P79+R79+T79</f>
        <v>20926058</v>
      </c>
      <c r="K79" s="45">
        <f t="shared" si="71"/>
        <v>0</v>
      </c>
      <c r="L79" s="45">
        <f t="shared" si="71"/>
        <v>0</v>
      </c>
      <c r="M79" s="45">
        <f t="shared" si="71"/>
        <v>5613346</v>
      </c>
      <c r="N79" s="45">
        <f t="shared" si="71"/>
        <v>5613346</v>
      </c>
      <c r="O79" s="45">
        <f t="shared" si="71"/>
        <v>4602904</v>
      </c>
      <c r="P79" s="45">
        <f t="shared" si="71"/>
        <v>4602904</v>
      </c>
      <c r="Q79" s="45">
        <f t="shared" ref="Q79:R79" si="74">Q82</f>
        <v>5655744</v>
      </c>
      <c r="R79" s="45">
        <f t="shared" si="74"/>
        <v>5655744</v>
      </c>
      <c r="S79" s="45">
        <f t="shared" ref="S79:T79" si="75">S82</f>
        <v>5054064</v>
      </c>
      <c r="T79" s="45">
        <f t="shared" si="75"/>
        <v>5054064</v>
      </c>
      <c r="U79" s="150"/>
      <c r="V79" s="118"/>
      <c r="W79" s="118"/>
      <c r="X79" s="118"/>
      <c r="Y79" s="118"/>
      <c r="Z79" s="118"/>
      <c r="AA79" s="118"/>
      <c r="AB79" s="118"/>
      <c r="AC79" s="118"/>
      <c r="AD79" s="118"/>
      <c r="AE79" s="118"/>
      <c r="AF79" s="118"/>
      <c r="AG79" s="118"/>
      <c r="AH79" s="118"/>
    </row>
    <row r="80" spans="1:34" s="15" customFormat="1" ht="48" customHeight="1">
      <c r="A80" s="153" t="s">
        <v>122</v>
      </c>
      <c r="B80" s="151" t="s">
        <v>343</v>
      </c>
      <c r="C80" s="137" t="s">
        <v>50</v>
      </c>
      <c r="D80" s="137" t="s">
        <v>234</v>
      </c>
      <c r="E80" s="137" t="s">
        <v>235</v>
      </c>
      <c r="F80" s="138" t="s">
        <v>239</v>
      </c>
      <c r="G80" s="138" t="s">
        <v>240</v>
      </c>
      <c r="H80" s="87" t="s">
        <v>19</v>
      </c>
      <c r="I80" s="2">
        <f t="shared" ref="I80:R80" si="76">I81+I82</f>
        <v>29845595.34</v>
      </c>
      <c r="J80" s="2">
        <f t="shared" si="76"/>
        <v>29805728.5</v>
      </c>
      <c r="K80" s="2">
        <f>K81+K82</f>
        <v>1569378.87</v>
      </c>
      <c r="L80" s="2">
        <f>L81+L82</f>
        <v>1569378.87</v>
      </c>
      <c r="M80" s="2">
        <f t="shared" si="76"/>
        <v>7166437.5499999998</v>
      </c>
      <c r="N80" s="2">
        <f t="shared" si="76"/>
        <v>7166437.5499999998</v>
      </c>
      <c r="O80" s="2">
        <f t="shared" si="76"/>
        <v>5980420.0099999998</v>
      </c>
      <c r="P80" s="2">
        <f t="shared" si="76"/>
        <v>5979287.0800000001</v>
      </c>
      <c r="Q80" s="2">
        <f t="shared" si="76"/>
        <v>7887175.2699999996</v>
      </c>
      <c r="R80" s="2">
        <f t="shared" si="76"/>
        <v>7859063.46</v>
      </c>
      <c r="S80" s="2">
        <f t="shared" ref="S80:T80" si="77">S81+S82</f>
        <v>7242183.6400000006</v>
      </c>
      <c r="T80" s="2">
        <f t="shared" si="77"/>
        <v>7231561.54</v>
      </c>
      <c r="U80" s="79" t="s">
        <v>123</v>
      </c>
      <c r="V80" s="73" t="s">
        <v>89</v>
      </c>
      <c r="W80" s="73" t="s">
        <v>94</v>
      </c>
      <c r="X80" s="73" t="s">
        <v>94</v>
      </c>
      <c r="Y80" s="73">
        <v>1899</v>
      </c>
      <c r="Z80" s="73">
        <v>1899</v>
      </c>
      <c r="AA80" s="73">
        <v>1660</v>
      </c>
      <c r="AB80" s="73">
        <v>1699</v>
      </c>
      <c r="AC80" s="73">
        <v>1699</v>
      </c>
      <c r="AD80" s="73">
        <v>1701</v>
      </c>
      <c r="AE80" s="73">
        <v>1701</v>
      </c>
      <c r="AF80" s="73">
        <v>1701</v>
      </c>
      <c r="AG80" s="73">
        <v>1701</v>
      </c>
      <c r="AH80" s="73">
        <v>1675</v>
      </c>
    </row>
    <row r="81" spans="1:34" s="15" customFormat="1" ht="118.5" customHeight="1">
      <c r="A81" s="153"/>
      <c r="B81" s="151"/>
      <c r="C81" s="137"/>
      <c r="D81" s="137"/>
      <c r="E81" s="137"/>
      <c r="F81" s="139"/>
      <c r="G81" s="139"/>
      <c r="H81" s="87" t="s">
        <v>44</v>
      </c>
      <c r="I81" s="2">
        <f>K81+M81+O81+Q81+S81</f>
        <v>8919537.3399999999</v>
      </c>
      <c r="J81" s="2">
        <f>L81+N81+P81+R81+T81</f>
        <v>8879670.5</v>
      </c>
      <c r="K81" s="100">
        <v>1569378.87</v>
      </c>
      <c r="L81" s="2">
        <v>1569378.87</v>
      </c>
      <c r="M81" s="100">
        <v>1553091.55</v>
      </c>
      <c r="N81" s="2">
        <v>1553091.55</v>
      </c>
      <c r="O81" s="2">
        <v>1377516.01</v>
      </c>
      <c r="P81" s="2">
        <v>1376383.08</v>
      </c>
      <c r="Q81" s="2">
        <v>2231431.27</v>
      </c>
      <c r="R81" s="2">
        <v>2203319.46</v>
      </c>
      <c r="S81" s="2">
        <v>2188119.64</v>
      </c>
      <c r="T81" s="2">
        <v>2177497.54</v>
      </c>
      <c r="U81" s="77" t="s">
        <v>312</v>
      </c>
      <c r="V81" s="75" t="s">
        <v>51</v>
      </c>
      <c r="W81" s="75" t="s">
        <v>94</v>
      </c>
      <c r="X81" s="75" t="s">
        <v>94</v>
      </c>
      <c r="Y81" s="75" t="s">
        <v>94</v>
      </c>
      <c r="Z81" s="75">
        <v>0</v>
      </c>
      <c r="AA81" s="75">
        <v>0.6</v>
      </c>
      <c r="AB81" s="75">
        <v>0.63</v>
      </c>
      <c r="AC81" s="75">
        <v>0.63</v>
      </c>
      <c r="AD81" s="75">
        <v>13</v>
      </c>
      <c r="AE81" s="75">
        <v>13</v>
      </c>
      <c r="AF81" s="75">
        <v>13</v>
      </c>
      <c r="AG81" s="75">
        <v>13</v>
      </c>
      <c r="AH81" s="75">
        <v>23.21</v>
      </c>
    </row>
    <row r="82" spans="1:34" s="15" customFormat="1" ht="27" customHeight="1">
      <c r="A82" s="153"/>
      <c r="B82" s="151"/>
      <c r="C82" s="137"/>
      <c r="D82" s="137"/>
      <c r="E82" s="137"/>
      <c r="F82" s="159"/>
      <c r="G82" s="159"/>
      <c r="H82" s="87" t="s">
        <v>49</v>
      </c>
      <c r="I82" s="2">
        <f>K82+M82+O82+Q82+S82</f>
        <v>20926058</v>
      </c>
      <c r="J82" s="2">
        <f>L82+N82+P82+R82+T82</f>
        <v>20926058</v>
      </c>
      <c r="K82" s="100">
        <v>0</v>
      </c>
      <c r="L82" s="2"/>
      <c r="M82" s="100">
        <v>5613346</v>
      </c>
      <c r="N82" s="2">
        <v>5613346</v>
      </c>
      <c r="O82" s="2">
        <v>4602904</v>
      </c>
      <c r="P82" s="2">
        <v>4602904</v>
      </c>
      <c r="Q82" s="2">
        <v>5655744</v>
      </c>
      <c r="R82" s="2">
        <v>5655744</v>
      </c>
      <c r="S82" s="2">
        <v>5054064</v>
      </c>
      <c r="T82" s="2">
        <v>5054064</v>
      </c>
      <c r="U82" s="79" t="s">
        <v>342</v>
      </c>
      <c r="V82" s="73" t="s">
        <v>51</v>
      </c>
      <c r="W82" s="73">
        <v>41.6</v>
      </c>
      <c r="X82" s="73">
        <v>41.6</v>
      </c>
      <c r="Y82" s="73" t="s">
        <v>94</v>
      </c>
      <c r="Z82" s="73" t="s">
        <v>94</v>
      </c>
      <c r="AA82" s="73" t="s">
        <v>94</v>
      </c>
      <c r="AB82" s="73" t="s">
        <v>94</v>
      </c>
      <c r="AC82" s="73" t="s">
        <v>94</v>
      </c>
      <c r="AD82" s="73" t="s">
        <v>94</v>
      </c>
      <c r="AE82" s="73" t="s">
        <v>94</v>
      </c>
      <c r="AF82" s="73" t="s">
        <v>94</v>
      </c>
      <c r="AG82" s="73" t="s">
        <v>94</v>
      </c>
      <c r="AH82" s="73" t="s">
        <v>94</v>
      </c>
    </row>
    <row r="83" spans="1:34" s="59" customFormat="1" ht="28.5" customHeight="1">
      <c r="A83" s="148">
        <v>5</v>
      </c>
      <c r="B83" s="149" t="s">
        <v>126</v>
      </c>
      <c r="C83" s="149"/>
      <c r="D83" s="149"/>
      <c r="E83" s="149"/>
      <c r="F83" s="149"/>
      <c r="G83" s="149"/>
      <c r="H83" s="57" t="s">
        <v>19</v>
      </c>
      <c r="I83" s="58">
        <f t="shared" ref="I83:P83" si="78">I84+I85</f>
        <v>143438969.44</v>
      </c>
      <c r="J83" s="58">
        <f t="shared" si="78"/>
        <v>141056311.53999999</v>
      </c>
      <c r="K83" s="58">
        <f>K84+K85</f>
        <v>23717173.5</v>
      </c>
      <c r="L83" s="58">
        <f>L84+L85</f>
        <v>23717173.5</v>
      </c>
      <c r="M83" s="58">
        <f t="shared" si="78"/>
        <v>23909916.09</v>
      </c>
      <c r="N83" s="58">
        <f t="shared" si="78"/>
        <v>23909916.09</v>
      </c>
      <c r="O83" s="58">
        <f t="shared" si="78"/>
        <v>27908205.310000002</v>
      </c>
      <c r="P83" s="58">
        <f t="shared" si="78"/>
        <v>27560399.009999998</v>
      </c>
      <c r="Q83" s="58">
        <f t="shared" ref="Q83:R83" si="79">Q84+Q85</f>
        <v>31400704.240000002</v>
      </c>
      <c r="R83" s="58">
        <f t="shared" si="79"/>
        <v>30714002.780000001</v>
      </c>
      <c r="S83" s="58">
        <f t="shared" ref="S83:T83" si="80">S84+S85</f>
        <v>36502970.299999997</v>
      </c>
      <c r="T83" s="58">
        <f t="shared" si="80"/>
        <v>35154820.159999996</v>
      </c>
      <c r="U83" s="117" t="s">
        <v>94</v>
      </c>
      <c r="V83" s="117" t="s">
        <v>94</v>
      </c>
      <c r="W83" s="117" t="s">
        <v>94</v>
      </c>
      <c r="X83" s="117" t="s">
        <v>94</v>
      </c>
      <c r="Y83" s="117" t="s">
        <v>94</v>
      </c>
      <c r="Z83" s="117" t="s">
        <v>94</v>
      </c>
      <c r="AA83" s="117" t="s">
        <v>94</v>
      </c>
      <c r="AB83" s="117" t="s">
        <v>94</v>
      </c>
      <c r="AC83" s="117" t="s">
        <v>94</v>
      </c>
      <c r="AD83" s="117" t="s">
        <v>94</v>
      </c>
      <c r="AE83" s="117" t="s">
        <v>94</v>
      </c>
      <c r="AF83" s="117" t="s">
        <v>94</v>
      </c>
      <c r="AG83" s="117" t="s">
        <v>94</v>
      </c>
      <c r="AH83" s="117" t="s">
        <v>94</v>
      </c>
    </row>
    <row r="84" spans="1:34" s="59" customFormat="1" ht="14.25">
      <c r="A84" s="148"/>
      <c r="B84" s="149"/>
      <c r="C84" s="149"/>
      <c r="D84" s="149"/>
      <c r="E84" s="149"/>
      <c r="F84" s="149"/>
      <c r="G84" s="149"/>
      <c r="H84" s="57" t="s">
        <v>44</v>
      </c>
      <c r="I84" s="45">
        <f t="shared" ref="I84:K85" si="81">I87</f>
        <v>71070376.439999998</v>
      </c>
      <c r="J84" s="45">
        <f t="shared" si="81"/>
        <v>68979621.489999995</v>
      </c>
      <c r="K84" s="45">
        <f t="shared" si="81"/>
        <v>10781897.5</v>
      </c>
      <c r="L84" s="45">
        <f t="shared" ref="L84:P85" si="82">L87</f>
        <v>10781897.5</v>
      </c>
      <c r="M84" s="45">
        <f t="shared" si="82"/>
        <v>10011625.09</v>
      </c>
      <c r="N84" s="45">
        <f t="shared" si="82"/>
        <v>10011625.09</v>
      </c>
      <c r="O84" s="45">
        <f t="shared" si="82"/>
        <v>12863229.310000001</v>
      </c>
      <c r="P84" s="45">
        <f t="shared" si="82"/>
        <v>12515423.01</v>
      </c>
      <c r="Q84" s="45">
        <f t="shared" ref="Q84:R84" si="83">Q87</f>
        <v>16297822.24</v>
      </c>
      <c r="R84" s="45">
        <f t="shared" si="83"/>
        <v>15903023.73</v>
      </c>
      <c r="S84" s="45">
        <f t="shared" ref="S84:T84" si="84">S87</f>
        <v>21115802.300000001</v>
      </c>
      <c r="T84" s="45">
        <f t="shared" si="84"/>
        <v>19767652.16</v>
      </c>
      <c r="U84" s="118"/>
      <c r="V84" s="118"/>
      <c r="W84" s="118"/>
      <c r="X84" s="118"/>
      <c r="Y84" s="118"/>
      <c r="Z84" s="118"/>
      <c r="AA84" s="118"/>
      <c r="AB84" s="118"/>
      <c r="AC84" s="118"/>
      <c r="AD84" s="118"/>
      <c r="AE84" s="118"/>
      <c r="AF84" s="118"/>
      <c r="AG84" s="118"/>
      <c r="AH84" s="118"/>
    </row>
    <row r="85" spans="1:34" s="59" customFormat="1" ht="14.25">
      <c r="A85" s="148"/>
      <c r="B85" s="149"/>
      <c r="C85" s="149"/>
      <c r="D85" s="149"/>
      <c r="E85" s="149"/>
      <c r="F85" s="149"/>
      <c r="G85" s="149"/>
      <c r="H85" s="57" t="s">
        <v>49</v>
      </c>
      <c r="I85" s="45">
        <f t="shared" si="81"/>
        <v>72368593</v>
      </c>
      <c r="J85" s="45">
        <f t="shared" si="81"/>
        <v>72076690.049999997</v>
      </c>
      <c r="K85" s="45">
        <f t="shared" si="81"/>
        <v>12935276</v>
      </c>
      <c r="L85" s="45">
        <f t="shared" si="82"/>
        <v>12935276</v>
      </c>
      <c r="M85" s="45">
        <f t="shared" si="82"/>
        <v>13898291</v>
      </c>
      <c r="N85" s="45">
        <f t="shared" si="82"/>
        <v>13898291</v>
      </c>
      <c r="O85" s="45">
        <f t="shared" si="82"/>
        <v>15044976</v>
      </c>
      <c r="P85" s="45">
        <f t="shared" si="82"/>
        <v>15044976</v>
      </c>
      <c r="Q85" s="45">
        <f t="shared" ref="Q85:R85" si="85">Q88</f>
        <v>15102882</v>
      </c>
      <c r="R85" s="45">
        <f t="shared" si="85"/>
        <v>14810979.050000001</v>
      </c>
      <c r="S85" s="45">
        <f t="shared" ref="S85:T85" si="86">S88</f>
        <v>15387168</v>
      </c>
      <c r="T85" s="45">
        <f t="shared" si="86"/>
        <v>15387168</v>
      </c>
      <c r="U85" s="118"/>
      <c r="V85" s="118"/>
      <c r="W85" s="118"/>
      <c r="X85" s="118"/>
      <c r="Y85" s="118"/>
      <c r="Z85" s="118"/>
      <c r="AA85" s="118"/>
      <c r="AB85" s="118"/>
      <c r="AC85" s="118"/>
      <c r="AD85" s="118"/>
      <c r="AE85" s="118"/>
      <c r="AF85" s="118"/>
      <c r="AG85" s="118"/>
      <c r="AH85" s="118"/>
    </row>
    <row r="86" spans="1:34" s="59" customFormat="1" ht="35.25" customHeight="1">
      <c r="A86" s="155" t="s">
        <v>124</v>
      </c>
      <c r="B86" s="134" t="s">
        <v>127</v>
      </c>
      <c r="C86" s="150" t="s">
        <v>50</v>
      </c>
      <c r="D86" s="150">
        <v>20</v>
      </c>
      <c r="E86" s="150">
        <v>1</v>
      </c>
      <c r="F86" s="156" t="s">
        <v>241</v>
      </c>
      <c r="G86" s="156" t="s">
        <v>221</v>
      </c>
      <c r="H86" s="57" t="s">
        <v>19</v>
      </c>
      <c r="I86" s="45">
        <f>K86+M86</f>
        <v>47627089.590000004</v>
      </c>
      <c r="J86" s="45">
        <f>L86+N86</f>
        <v>47627089.590000004</v>
      </c>
      <c r="K86" s="45">
        <f t="shared" ref="K86:P86" si="87">K87+K88</f>
        <v>23717173.5</v>
      </c>
      <c r="L86" s="45">
        <f t="shared" si="87"/>
        <v>23717173.5</v>
      </c>
      <c r="M86" s="45">
        <f t="shared" si="87"/>
        <v>23909916.09</v>
      </c>
      <c r="N86" s="45">
        <f t="shared" si="87"/>
        <v>23909916.09</v>
      </c>
      <c r="O86" s="45">
        <f t="shared" si="87"/>
        <v>27908205.310000002</v>
      </c>
      <c r="P86" s="45">
        <f t="shared" si="87"/>
        <v>27560399.009999998</v>
      </c>
      <c r="Q86" s="45">
        <f t="shared" ref="Q86:R86" si="88">Q87+Q88</f>
        <v>31400704.240000002</v>
      </c>
      <c r="R86" s="45">
        <f t="shared" si="88"/>
        <v>30714002.780000001</v>
      </c>
      <c r="S86" s="45">
        <f t="shared" ref="S86:T86" si="89">S87+S88</f>
        <v>36502970.299999997</v>
      </c>
      <c r="T86" s="45">
        <f t="shared" si="89"/>
        <v>35154820.159999996</v>
      </c>
      <c r="U86" s="145" t="s">
        <v>94</v>
      </c>
      <c r="V86" s="117" t="s">
        <v>94</v>
      </c>
      <c r="W86" s="117" t="s">
        <v>94</v>
      </c>
      <c r="X86" s="117" t="s">
        <v>94</v>
      </c>
      <c r="Y86" s="117" t="s">
        <v>94</v>
      </c>
      <c r="Z86" s="117" t="s">
        <v>94</v>
      </c>
      <c r="AA86" s="117" t="s">
        <v>94</v>
      </c>
      <c r="AB86" s="117" t="s">
        <v>94</v>
      </c>
      <c r="AC86" s="117" t="s">
        <v>94</v>
      </c>
      <c r="AD86" s="117" t="s">
        <v>94</v>
      </c>
      <c r="AE86" s="117" t="s">
        <v>94</v>
      </c>
      <c r="AF86" s="117" t="s">
        <v>94</v>
      </c>
      <c r="AG86" s="117" t="s">
        <v>94</v>
      </c>
      <c r="AH86" s="117" t="s">
        <v>94</v>
      </c>
    </row>
    <row r="87" spans="1:34" s="59" customFormat="1" ht="21" customHeight="1">
      <c r="A87" s="147"/>
      <c r="B87" s="134"/>
      <c r="C87" s="158"/>
      <c r="D87" s="158"/>
      <c r="E87" s="158"/>
      <c r="F87" s="157"/>
      <c r="G87" s="157"/>
      <c r="H87" s="57" t="s">
        <v>44</v>
      </c>
      <c r="I87" s="45">
        <f>K87+M87+O87+Q87+S87</f>
        <v>71070376.439999998</v>
      </c>
      <c r="J87" s="45">
        <f>L87+N87+P87+R87+T87</f>
        <v>68979621.489999995</v>
      </c>
      <c r="K87" s="45">
        <f t="shared" ref="K87:P88" si="90">K90</f>
        <v>10781897.5</v>
      </c>
      <c r="L87" s="45">
        <f t="shared" si="90"/>
        <v>10781897.5</v>
      </c>
      <c r="M87" s="45">
        <f t="shared" si="90"/>
        <v>10011625.09</v>
      </c>
      <c r="N87" s="45">
        <f t="shared" si="90"/>
        <v>10011625.09</v>
      </c>
      <c r="O87" s="45">
        <f t="shared" si="90"/>
        <v>12863229.310000001</v>
      </c>
      <c r="P87" s="45">
        <f t="shared" si="90"/>
        <v>12515423.01</v>
      </c>
      <c r="Q87" s="45">
        <f t="shared" ref="Q87:R87" si="91">Q90</f>
        <v>16297822.24</v>
      </c>
      <c r="R87" s="45">
        <f t="shared" si="91"/>
        <v>15903023.73</v>
      </c>
      <c r="S87" s="45">
        <f t="shared" ref="S87:T87" si="92">S90</f>
        <v>21115802.300000001</v>
      </c>
      <c r="T87" s="45">
        <f t="shared" si="92"/>
        <v>19767652.16</v>
      </c>
      <c r="U87" s="145"/>
      <c r="V87" s="118"/>
      <c r="W87" s="118"/>
      <c r="X87" s="118"/>
      <c r="Y87" s="118"/>
      <c r="Z87" s="118"/>
      <c r="AA87" s="118"/>
      <c r="AB87" s="118"/>
      <c r="AC87" s="118"/>
      <c r="AD87" s="118"/>
      <c r="AE87" s="118"/>
      <c r="AF87" s="118"/>
      <c r="AG87" s="118"/>
      <c r="AH87" s="118"/>
    </row>
    <row r="88" spans="1:34" s="59" customFormat="1" ht="24.75" customHeight="1">
      <c r="A88" s="147"/>
      <c r="B88" s="134"/>
      <c r="C88" s="158"/>
      <c r="D88" s="158"/>
      <c r="E88" s="158"/>
      <c r="F88" s="157"/>
      <c r="G88" s="157"/>
      <c r="H88" s="57" t="s">
        <v>49</v>
      </c>
      <c r="I88" s="45">
        <f>K88+M88+O88+Q88+S88</f>
        <v>72368593</v>
      </c>
      <c r="J88" s="45">
        <f>L88+N88+P88+R88+T88</f>
        <v>72076690.049999997</v>
      </c>
      <c r="K88" s="45">
        <f t="shared" si="90"/>
        <v>12935276</v>
      </c>
      <c r="L88" s="45">
        <f t="shared" si="90"/>
        <v>12935276</v>
      </c>
      <c r="M88" s="45">
        <f t="shared" si="90"/>
        <v>13898291</v>
      </c>
      <c r="N88" s="45">
        <f t="shared" si="90"/>
        <v>13898291</v>
      </c>
      <c r="O88" s="45">
        <f t="shared" si="90"/>
        <v>15044976</v>
      </c>
      <c r="P88" s="45">
        <f t="shared" si="90"/>
        <v>15044976</v>
      </c>
      <c r="Q88" s="45">
        <f t="shared" ref="Q88:R88" si="93">Q91</f>
        <v>15102882</v>
      </c>
      <c r="R88" s="45">
        <f t="shared" si="93"/>
        <v>14810979.050000001</v>
      </c>
      <c r="S88" s="45">
        <f t="shared" ref="S88:T88" si="94">S91</f>
        <v>15387168</v>
      </c>
      <c r="T88" s="45">
        <f t="shared" si="94"/>
        <v>15387168</v>
      </c>
      <c r="U88" s="150"/>
      <c r="V88" s="118"/>
      <c r="W88" s="118"/>
      <c r="X88" s="118"/>
      <c r="Y88" s="118"/>
      <c r="Z88" s="118"/>
      <c r="AA88" s="118"/>
      <c r="AB88" s="118"/>
      <c r="AC88" s="118"/>
      <c r="AD88" s="118"/>
      <c r="AE88" s="118"/>
      <c r="AF88" s="118"/>
      <c r="AG88" s="118"/>
      <c r="AH88" s="118"/>
    </row>
    <row r="89" spans="1:34" s="15" customFormat="1" ht="63.75" customHeight="1">
      <c r="A89" s="153" t="s">
        <v>125</v>
      </c>
      <c r="B89" s="151" t="s">
        <v>115</v>
      </c>
      <c r="C89" s="137" t="s">
        <v>50</v>
      </c>
      <c r="D89" s="137" t="s">
        <v>234</v>
      </c>
      <c r="E89" s="137" t="s">
        <v>235</v>
      </c>
      <c r="F89" s="138" t="s">
        <v>242</v>
      </c>
      <c r="G89" s="138" t="s">
        <v>237</v>
      </c>
      <c r="H89" s="87" t="s">
        <v>19</v>
      </c>
      <c r="I89" s="2">
        <f>I90+I91</f>
        <v>143438969.44</v>
      </c>
      <c r="J89" s="2">
        <f>J90+J91</f>
        <v>141056311.53999999</v>
      </c>
      <c r="K89" s="2">
        <f>K90+K91</f>
        <v>23717173.5</v>
      </c>
      <c r="L89" s="2">
        <f>L90+L91</f>
        <v>23717173.5</v>
      </c>
      <c r="M89" s="2">
        <f t="shared" ref="M89:R89" si="95">M90+M91</f>
        <v>23909916.09</v>
      </c>
      <c r="N89" s="2">
        <f t="shared" si="95"/>
        <v>23909916.09</v>
      </c>
      <c r="O89" s="2">
        <f t="shared" si="95"/>
        <v>27908205.310000002</v>
      </c>
      <c r="P89" s="2">
        <f t="shared" si="95"/>
        <v>27560399.009999998</v>
      </c>
      <c r="Q89" s="2">
        <f t="shared" si="95"/>
        <v>31400704.240000002</v>
      </c>
      <c r="R89" s="2">
        <f t="shared" si="95"/>
        <v>30714002.780000001</v>
      </c>
      <c r="S89" s="2">
        <f t="shared" ref="S89:T89" si="96">S90+S91</f>
        <v>36502970.299999997</v>
      </c>
      <c r="T89" s="2">
        <f t="shared" si="96"/>
        <v>35154820.159999996</v>
      </c>
      <c r="U89" s="135" t="s">
        <v>128</v>
      </c>
      <c r="V89" s="120" t="s">
        <v>51</v>
      </c>
      <c r="W89" s="120" t="s">
        <v>94</v>
      </c>
      <c r="X89" s="120" t="s">
        <v>94</v>
      </c>
      <c r="Y89" s="120">
        <v>66</v>
      </c>
      <c r="Z89" s="120">
        <v>68</v>
      </c>
      <c r="AA89" s="120">
        <v>67</v>
      </c>
      <c r="AB89" s="120">
        <v>70</v>
      </c>
      <c r="AC89" s="120">
        <v>68</v>
      </c>
      <c r="AD89" s="120">
        <v>73</v>
      </c>
      <c r="AE89" s="120">
        <v>74</v>
      </c>
      <c r="AF89" s="120">
        <v>75</v>
      </c>
      <c r="AG89" s="120">
        <v>74</v>
      </c>
      <c r="AH89" s="120">
        <v>74</v>
      </c>
    </row>
    <row r="90" spans="1:34" s="15" customFormat="1" ht="43.5" customHeight="1">
      <c r="A90" s="153"/>
      <c r="B90" s="151"/>
      <c r="C90" s="137"/>
      <c r="D90" s="137"/>
      <c r="E90" s="137"/>
      <c r="F90" s="139"/>
      <c r="G90" s="139"/>
      <c r="H90" s="87" t="s">
        <v>44</v>
      </c>
      <c r="I90" s="2">
        <f>K90+M90+O90+Q90+S90</f>
        <v>71070376.439999998</v>
      </c>
      <c r="J90" s="2">
        <f>L90+N90+P90+R90+T90</f>
        <v>68979621.489999995</v>
      </c>
      <c r="K90" s="100">
        <v>10781897.5</v>
      </c>
      <c r="L90" s="2">
        <v>10781897.5</v>
      </c>
      <c r="M90" s="103">
        <v>10011625.09</v>
      </c>
      <c r="N90" s="2">
        <v>10011625.09</v>
      </c>
      <c r="O90" s="2">
        <v>12863229.310000001</v>
      </c>
      <c r="P90" s="2">
        <v>12515423.01</v>
      </c>
      <c r="Q90" s="2">
        <v>16297822.24</v>
      </c>
      <c r="R90" s="2">
        <v>15903023.73</v>
      </c>
      <c r="S90" s="2">
        <v>21115802.300000001</v>
      </c>
      <c r="T90" s="2">
        <v>19767652.16</v>
      </c>
      <c r="U90" s="136"/>
      <c r="V90" s="120"/>
      <c r="W90" s="120"/>
      <c r="X90" s="120"/>
      <c r="Y90" s="120"/>
      <c r="Z90" s="120"/>
      <c r="AA90" s="120"/>
      <c r="AB90" s="120"/>
      <c r="AC90" s="120"/>
      <c r="AD90" s="120"/>
      <c r="AE90" s="120"/>
      <c r="AF90" s="120"/>
      <c r="AG90" s="120"/>
      <c r="AH90" s="120"/>
    </row>
    <row r="91" spans="1:34" s="15" customFormat="1" ht="42" customHeight="1">
      <c r="A91" s="153"/>
      <c r="B91" s="141"/>
      <c r="C91" s="135"/>
      <c r="D91" s="135"/>
      <c r="E91" s="135"/>
      <c r="F91" s="139"/>
      <c r="G91" s="139"/>
      <c r="H91" s="87" t="s">
        <v>49</v>
      </c>
      <c r="I91" s="2">
        <f>K91+M91+O91+Q91+S91</f>
        <v>72368593</v>
      </c>
      <c r="J91" s="2">
        <f>L91+N91+P91+R91+T91</f>
        <v>72076690.049999997</v>
      </c>
      <c r="K91" s="100">
        <v>12935276</v>
      </c>
      <c r="L91" s="2">
        <v>12935276</v>
      </c>
      <c r="M91" s="100">
        <v>13898291</v>
      </c>
      <c r="N91" s="2">
        <v>13898291</v>
      </c>
      <c r="O91" s="1">
        <v>15044976</v>
      </c>
      <c r="P91" s="1">
        <v>15044976</v>
      </c>
      <c r="Q91" s="2">
        <v>15102882</v>
      </c>
      <c r="R91" s="2">
        <v>14810979.050000001</v>
      </c>
      <c r="S91" s="2">
        <v>15387168</v>
      </c>
      <c r="T91" s="2">
        <v>15387168</v>
      </c>
      <c r="U91" s="144"/>
      <c r="V91" s="120"/>
      <c r="W91" s="120"/>
      <c r="X91" s="120"/>
      <c r="Y91" s="120"/>
      <c r="Z91" s="120"/>
      <c r="AA91" s="120"/>
      <c r="AB91" s="120"/>
      <c r="AC91" s="120"/>
      <c r="AD91" s="120"/>
      <c r="AE91" s="120"/>
      <c r="AF91" s="120"/>
      <c r="AG91" s="120"/>
      <c r="AH91" s="120"/>
    </row>
    <row r="92" spans="1:34" s="59" customFormat="1" ht="28.5" customHeight="1">
      <c r="A92" s="148">
        <v>6</v>
      </c>
      <c r="B92" s="140" t="s">
        <v>131</v>
      </c>
      <c r="C92" s="140"/>
      <c r="D92" s="140"/>
      <c r="E92" s="140"/>
      <c r="F92" s="140"/>
      <c r="G92" s="140"/>
      <c r="H92" s="57" t="s">
        <v>19</v>
      </c>
      <c r="I92" s="58">
        <f>I93+I94</f>
        <v>21476361.75</v>
      </c>
      <c r="J92" s="58">
        <f t="shared" ref="J92:T92" si="97">J93+J94</f>
        <v>20911699.009999998</v>
      </c>
      <c r="K92" s="58">
        <f t="shared" si="97"/>
        <v>3217584</v>
      </c>
      <c r="L92" s="58">
        <f t="shared" si="97"/>
        <v>3217584</v>
      </c>
      <c r="M92" s="58">
        <f t="shared" si="97"/>
        <v>3318840.85</v>
      </c>
      <c r="N92" s="58">
        <f t="shared" si="97"/>
        <v>3318840.85</v>
      </c>
      <c r="O92" s="58">
        <f t="shared" si="97"/>
        <v>3826833.68</v>
      </c>
      <c r="P92" s="58">
        <f t="shared" si="97"/>
        <v>3826831.87</v>
      </c>
      <c r="Q92" s="58">
        <f t="shared" si="97"/>
        <v>4817719.18</v>
      </c>
      <c r="R92" s="58">
        <f t="shared" si="97"/>
        <v>4320556.92</v>
      </c>
      <c r="S92" s="58">
        <f t="shared" si="97"/>
        <v>6295384.04</v>
      </c>
      <c r="T92" s="58">
        <f t="shared" si="97"/>
        <v>6227885.3700000001</v>
      </c>
      <c r="U92" s="117" t="s">
        <v>94</v>
      </c>
      <c r="V92" s="117" t="s">
        <v>94</v>
      </c>
      <c r="W92" s="117" t="s">
        <v>94</v>
      </c>
      <c r="X92" s="117" t="s">
        <v>94</v>
      </c>
      <c r="Y92" s="117" t="s">
        <v>94</v>
      </c>
      <c r="Z92" s="117" t="s">
        <v>94</v>
      </c>
      <c r="AA92" s="117" t="s">
        <v>94</v>
      </c>
      <c r="AB92" s="117" t="s">
        <v>94</v>
      </c>
      <c r="AC92" s="117" t="s">
        <v>94</v>
      </c>
      <c r="AD92" s="117" t="s">
        <v>94</v>
      </c>
      <c r="AE92" s="117" t="s">
        <v>94</v>
      </c>
      <c r="AF92" s="117" t="s">
        <v>94</v>
      </c>
      <c r="AG92" s="117" t="s">
        <v>94</v>
      </c>
      <c r="AH92" s="117" t="s">
        <v>94</v>
      </c>
    </row>
    <row r="93" spans="1:34" s="59" customFormat="1" ht="14.25">
      <c r="A93" s="148"/>
      <c r="B93" s="140"/>
      <c r="C93" s="140"/>
      <c r="D93" s="140"/>
      <c r="E93" s="140"/>
      <c r="F93" s="140"/>
      <c r="G93" s="140"/>
      <c r="H93" s="57" t="s">
        <v>44</v>
      </c>
      <c r="I93" s="45">
        <f>I96+I105</f>
        <v>21176361.75</v>
      </c>
      <c r="J93" s="45">
        <f t="shared" ref="J93:T93" si="98">J96+J105</f>
        <v>20611699.009999998</v>
      </c>
      <c r="K93" s="45">
        <f t="shared" si="98"/>
        <v>3217584</v>
      </c>
      <c r="L93" s="45">
        <f t="shared" si="98"/>
        <v>3217584</v>
      </c>
      <c r="M93" s="45">
        <f t="shared" si="98"/>
        <v>3318840.85</v>
      </c>
      <c r="N93" s="45">
        <f t="shared" si="98"/>
        <v>3318840.85</v>
      </c>
      <c r="O93" s="45">
        <f t="shared" si="98"/>
        <v>3826833.68</v>
      </c>
      <c r="P93" s="45">
        <f t="shared" si="98"/>
        <v>3826831.87</v>
      </c>
      <c r="Q93" s="45">
        <f t="shared" si="98"/>
        <v>4817719.18</v>
      </c>
      <c r="R93" s="45">
        <f t="shared" si="98"/>
        <v>4320556.92</v>
      </c>
      <c r="S93" s="45">
        <f t="shared" si="98"/>
        <v>5995384.04</v>
      </c>
      <c r="T93" s="45">
        <f t="shared" si="98"/>
        <v>5927885.3700000001</v>
      </c>
      <c r="U93" s="118"/>
      <c r="V93" s="118"/>
      <c r="W93" s="118"/>
      <c r="X93" s="118"/>
      <c r="Y93" s="118"/>
      <c r="Z93" s="118"/>
      <c r="AA93" s="118"/>
      <c r="AB93" s="118"/>
      <c r="AC93" s="118"/>
      <c r="AD93" s="118"/>
      <c r="AE93" s="118"/>
      <c r="AF93" s="118"/>
      <c r="AG93" s="118"/>
      <c r="AH93" s="118"/>
    </row>
    <row r="94" spans="1:34" s="59" customFormat="1" ht="14.25">
      <c r="A94" s="148"/>
      <c r="B94" s="140"/>
      <c r="C94" s="140"/>
      <c r="D94" s="140"/>
      <c r="E94" s="140"/>
      <c r="F94" s="140"/>
      <c r="G94" s="140"/>
      <c r="H94" s="57" t="s">
        <v>49</v>
      </c>
      <c r="I94" s="45">
        <f>I97+I106</f>
        <v>300000</v>
      </c>
      <c r="J94" s="45">
        <f t="shared" ref="J94:T94" si="99">J97+J106</f>
        <v>300000</v>
      </c>
      <c r="K94" s="45">
        <f t="shared" si="99"/>
        <v>0</v>
      </c>
      <c r="L94" s="45">
        <f t="shared" si="99"/>
        <v>0</v>
      </c>
      <c r="M94" s="45">
        <f t="shared" si="99"/>
        <v>0</v>
      </c>
      <c r="N94" s="45">
        <f t="shared" si="99"/>
        <v>0</v>
      </c>
      <c r="O94" s="45">
        <f t="shared" si="99"/>
        <v>0</v>
      </c>
      <c r="P94" s="45">
        <f t="shared" si="99"/>
        <v>0</v>
      </c>
      <c r="Q94" s="45">
        <f t="shared" si="99"/>
        <v>0</v>
      </c>
      <c r="R94" s="45">
        <f t="shared" si="99"/>
        <v>0</v>
      </c>
      <c r="S94" s="45">
        <f t="shared" si="99"/>
        <v>300000</v>
      </c>
      <c r="T94" s="45">
        <f t="shared" si="99"/>
        <v>300000</v>
      </c>
      <c r="U94" s="118"/>
      <c r="V94" s="118"/>
      <c r="W94" s="118"/>
      <c r="X94" s="118"/>
      <c r="Y94" s="118"/>
      <c r="Z94" s="118"/>
      <c r="AA94" s="118"/>
      <c r="AB94" s="118"/>
      <c r="AC94" s="118"/>
      <c r="AD94" s="118"/>
      <c r="AE94" s="118"/>
      <c r="AF94" s="118"/>
      <c r="AG94" s="118"/>
      <c r="AH94" s="118"/>
    </row>
    <row r="95" spans="1:34" s="59" customFormat="1" ht="35.25" customHeight="1">
      <c r="A95" s="155" t="s">
        <v>129</v>
      </c>
      <c r="B95" s="134" t="s">
        <v>132</v>
      </c>
      <c r="C95" s="150" t="s">
        <v>50</v>
      </c>
      <c r="D95" s="150">
        <v>20</v>
      </c>
      <c r="E95" s="150">
        <v>1</v>
      </c>
      <c r="F95" s="156" t="s">
        <v>243</v>
      </c>
      <c r="G95" s="156" t="s">
        <v>221</v>
      </c>
      <c r="H95" s="57" t="s">
        <v>19</v>
      </c>
      <c r="I95" s="45">
        <f>I96</f>
        <v>21072915.75</v>
      </c>
      <c r="J95" s="45">
        <f>L95</f>
        <v>3217584</v>
      </c>
      <c r="K95" s="45">
        <f t="shared" ref="K95:P95" si="100">K96+K97</f>
        <v>3217584</v>
      </c>
      <c r="L95" s="45">
        <f t="shared" si="100"/>
        <v>3217584</v>
      </c>
      <c r="M95" s="45">
        <f t="shared" si="100"/>
        <v>3318840.85</v>
      </c>
      <c r="N95" s="45">
        <f t="shared" si="100"/>
        <v>3318840.85</v>
      </c>
      <c r="O95" s="45">
        <f t="shared" si="100"/>
        <v>3826833.68</v>
      </c>
      <c r="P95" s="45">
        <f t="shared" si="100"/>
        <v>3826831.87</v>
      </c>
      <c r="Q95" s="45">
        <f t="shared" ref="Q95:R95" si="101">Q96+Q97</f>
        <v>4817719.18</v>
      </c>
      <c r="R95" s="45">
        <f t="shared" si="101"/>
        <v>4320556.92</v>
      </c>
      <c r="S95" s="45">
        <f t="shared" ref="S95:T95" si="102">S96+S97</f>
        <v>6191938.04</v>
      </c>
      <c r="T95" s="45">
        <f t="shared" si="102"/>
        <v>6124439.3700000001</v>
      </c>
      <c r="U95" s="145" t="s">
        <v>94</v>
      </c>
      <c r="V95" s="117" t="s">
        <v>94</v>
      </c>
      <c r="W95" s="117" t="s">
        <v>94</v>
      </c>
      <c r="X95" s="117" t="s">
        <v>94</v>
      </c>
      <c r="Y95" s="117" t="s">
        <v>94</v>
      </c>
      <c r="Z95" s="117" t="s">
        <v>94</v>
      </c>
      <c r="AA95" s="117" t="s">
        <v>94</v>
      </c>
      <c r="AB95" s="117" t="s">
        <v>94</v>
      </c>
      <c r="AC95" s="117" t="s">
        <v>94</v>
      </c>
      <c r="AD95" s="117" t="s">
        <v>94</v>
      </c>
      <c r="AE95" s="117" t="s">
        <v>94</v>
      </c>
      <c r="AF95" s="117" t="s">
        <v>94</v>
      </c>
      <c r="AG95" s="117" t="s">
        <v>94</v>
      </c>
      <c r="AH95" s="117" t="s">
        <v>94</v>
      </c>
    </row>
    <row r="96" spans="1:34" s="59" customFormat="1" ht="21" customHeight="1">
      <c r="A96" s="147"/>
      <c r="B96" s="134"/>
      <c r="C96" s="158"/>
      <c r="D96" s="158"/>
      <c r="E96" s="158"/>
      <c r="F96" s="157"/>
      <c r="G96" s="157"/>
      <c r="H96" s="57" t="s">
        <v>44</v>
      </c>
      <c r="I96" s="45">
        <f>K96+M96+O96+Q96+S96</f>
        <v>21072915.75</v>
      </c>
      <c r="J96" s="45">
        <f>L96+N96+P96+R96+T96</f>
        <v>20508253.009999998</v>
      </c>
      <c r="K96" s="45">
        <f>K99+K102</f>
        <v>3217584</v>
      </c>
      <c r="L96" s="45">
        <f>L99+L102</f>
        <v>3217584</v>
      </c>
      <c r="M96" s="45">
        <f t="shared" ref="M96:T96" si="103">M99+M102</f>
        <v>3318840.85</v>
      </c>
      <c r="N96" s="45">
        <f t="shared" si="103"/>
        <v>3318840.85</v>
      </c>
      <c r="O96" s="45">
        <f t="shared" si="103"/>
        <v>3826833.68</v>
      </c>
      <c r="P96" s="45">
        <f t="shared" si="103"/>
        <v>3826831.87</v>
      </c>
      <c r="Q96" s="45">
        <f t="shared" si="103"/>
        <v>4817719.18</v>
      </c>
      <c r="R96" s="45">
        <f t="shared" si="103"/>
        <v>4320556.92</v>
      </c>
      <c r="S96" s="45">
        <f t="shared" si="103"/>
        <v>5891938.04</v>
      </c>
      <c r="T96" s="45">
        <f t="shared" si="103"/>
        <v>5824439.3700000001</v>
      </c>
      <c r="U96" s="145"/>
      <c r="V96" s="118"/>
      <c r="W96" s="118"/>
      <c r="X96" s="118"/>
      <c r="Y96" s="118"/>
      <c r="Z96" s="118"/>
      <c r="AA96" s="118"/>
      <c r="AB96" s="118"/>
      <c r="AC96" s="118"/>
      <c r="AD96" s="118"/>
      <c r="AE96" s="118"/>
      <c r="AF96" s="118"/>
      <c r="AG96" s="118"/>
      <c r="AH96" s="118"/>
    </row>
    <row r="97" spans="1:34" s="59" customFormat="1" ht="24.75" customHeight="1">
      <c r="A97" s="147"/>
      <c r="B97" s="134"/>
      <c r="C97" s="158"/>
      <c r="D97" s="158"/>
      <c r="E97" s="158"/>
      <c r="F97" s="157"/>
      <c r="G97" s="157"/>
      <c r="H97" s="57" t="s">
        <v>49</v>
      </c>
      <c r="I97" s="45">
        <f>K97+M97+O97+Q97+S97</f>
        <v>300000</v>
      </c>
      <c r="J97" s="45">
        <f>L97+N97+P97+R97+T97</f>
        <v>300000</v>
      </c>
      <c r="K97" s="45">
        <f>K100+K103</f>
        <v>0</v>
      </c>
      <c r="L97" s="45">
        <f>L100+L103</f>
        <v>0</v>
      </c>
      <c r="M97" s="45">
        <f t="shared" ref="M97:T97" si="104">M100+M103</f>
        <v>0</v>
      </c>
      <c r="N97" s="45">
        <f t="shared" si="104"/>
        <v>0</v>
      </c>
      <c r="O97" s="45">
        <f t="shared" si="104"/>
        <v>0</v>
      </c>
      <c r="P97" s="45">
        <f t="shared" si="104"/>
        <v>0</v>
      </c>
      <c r="Q97" s="45">
        <f t="shared" si="104"/>
        <v>0</v>
      </c>
      <c r="R97" s="45">
        <f t="shared" si="104"/>
        <v>0</v>
      </c>
      <c r="S97" s="45">
        <f t="shared" si="104"/>
        <v>300000</v>
      </c>
      <c r="T97" s="45">
        <f t="shared" si="104"/>
        <v>300000</v>
      </c>
      <c r="U97" s="150"/>
      <c r="V97" s="118"/>
      <c r="W97" s="118"/>
      <c r="X97" s="118"/>
      <c r="Y97" s="118"/>
      <c r="Z97" s="118"/>
      <c r="AA97" s="118"/>
      <c r="AB97" s="118"/>
      <c r="AC97" s="118"/>
      <c r="AD97" s="118"/>
      <c r="AE97" s="118"/>
      <c r="AF97" s="118"/>
      <c r="AG97" s="118"/>
      <c r="AH97" s="118"/>
    </row>
    <row r="98" spans="1:34" s="15" customFormat="1" ht="63.75" customHeight="1">
      <c r="A98" s="153" t="s">
        <v>130</v>
      </c>
      <c r="B98" s="151" t="s">
        <v>133</v>
      </c>
      <c r="C98" s="137" t="s">
        <v>50</v>
      </c>
      <c r="D98" s="135">
        <v>20</v>
      </c>
      <c r="E98" s="135">
        <v>1</v>
      </c>
      <c r="F98" s="138" t="s">
        <v>243</v>
      </c>
      <c r="G98" s="138" t="s">
        <v>244</v>
      </c>
      <c r="H98" s="87" t="s">
        <v>19</v>
      </c>
      <c r="I98" s="2">
        <f t="shared" ref="I98:P98" si="105">I99+I100</f>
        <v>21066793.299999997</v>
      </c>
      <c r="J98" s="2">
        <f t="shared" si="105"/>
        <v>20502130.559999999</v>
      </c>
      <c r="K98" s="2">
        <f>K99+K100</f>
        <v>3217584</v>
      </c>
      <c r="L98" s="2">
        <f>L99+L100</f>
        <v>3217584</v>
      </c>
      <c r="M98" s="2">
        <f t="shared" si="105"/>
        <v>3318840.85</v>
      </c>
      <c r="N98" s="2">
        <f t="shared" si="105"/>
        <v>3318840.85</v>
      </c>
      <c r="O98" s="2">
        <f t="shared" si="105"/>
        <v>3826833.68</v>
      </c>
      <c r="P98" s="2">
        <f t="shared" si="105"/>
        <v>3826831.87</v>
      </c>
      <c r="Q98" s="2">
        <f t="shared" ref="Q98:R98" si="106">Q99+Q100</f>
        <v>4817719.18</v>
      </c>
      <c r="R98" s="2">
        <f t="shared" si="106"/>
        <v>4320556.92</v>
      </c>
      <c r="S98" s="2">
        <f t="shared" ref="S98:T98" si="107">S99+S100</f>
        <v>5885815.5899999999</v>
      </c>
      <c r="T98" s="2">
        <f t="shared" si="107"/>
        <v>5818316.9199999999</v>
      </c>
      <c r="U98" s="135" t="s">
        <v>134</v>
      </c>
      <c r="V98" s="120" t="s">
        <v>51</v>
      </c>
      <c r="W98" s="120">
        <f>AA98</f>
        <v>100</v>
      </c>
      <c r="X98" s="120">
        <f>AB98</f>
        <v>100</v>
      </c>
      <c r="Y98" s="120">
        <v>100</v>
      </c>
      <c r="Z98" s="120">
        <v>100</v>
      </c>
      <c r="AA98" s="120">
        <v>100</v>
      </c>
      <c r="AB98" s="120">
        <v>100</v>
      </c>
      <c r="AC98" s="120">
        <v>100</v>
      </c>
      <c r="AD98" s="120">
        <v>100</v>
      </c>
      <c r="AE98" s="120">
        <v>101</v>
      </c>
      <c r="AF98" s="120">
        <v>102</v>
      </c>
      <c r="AG98" s="120">
        <f>прил.3!H81</f>
        <v>100</v>
      </c>
      <c r="AH98" s="120">
        <f>прил.3!J81</f>
        <v>100</v>
      </c>
    </row>
    <row r="99" spans="1:34" s="15" customFormat="1" ht="43.5" customHeight="1">
      <c r="A99" s="153"/>
      <c r="B99" s="151"/>
      <c r="C99" s="137"/>
      <c r="D99" s="136"/>
      <c r="E99" s="136"/>
      <c r="F99" s="139"/>
      <c r="G99" s="139"/>
      <c r="H99" s="87" t="s">
        <v>44</v>
      </c>
      <c r="I99" s="2">
        <f>K99+M99+O99+Q99+S99</f>
        <v>21066793.299999997</v>
      </c>
      <c r="J99" s="2">
        <f>L99+N99+P99+R99+T99</f>
        <v>20502130.559999999</v>
      </c>
      <c r="K99" s="100">
        <v>3217584</v>
      </c>
      <c r="L99" s="2">
        <v>3217584</v>
      </c>
      <c r="M99" s="100">
        <v>3318840.85</v>
      </c>
      <c r="N99" s="2">
        <v>3318840.85</v>
      </c>
      <c r="O99" s="2">
        <v>3826833.68</v>
      </c>
      <c r="P99" s="2">
        <v>3826831.87</v>
      </c>
      <c r="Q99" s="2">
        <v>4817719.18</v>
      </c>
      <c r="R99" s="2">
        <v>4320556.92</v>
      </c>
      <c r="S99" s="2">
        <v>5885815.5899999999</v>
      </c>
      <c r="T99" s="2">
        <v>5818316.9199999999</v>
      </c>
      <c r="U99" s="136"/>
      <c r="V99" s="120"/>
      <c r="W99" s="120"/>
      <c r="X99" s="120"/>
      <c r="Y99" s="120"/>
      <c r="Z99" s="120"/>
      <c r="AA99" s="120"/>
      <c r="AB99" s="120"/>
      <c r="AC99" s="120"/>
      <c r="AD99" s="120"/>
      <c r="AE99" s="120"/>
      <c r="AF99" s="120"/>
      <c r="AG99" s="120"/>
      <c r="AH99" s="120"/>
    </row>
    <row r="100" spans="1:34" s="15" customFormat="1" ht="42" customHeight="1">
      <c r="A100" s="153"/>
      <c r="B100" s="141"/>
      <c r="C100" s="135"/>
      <c r="D100" s="136"/>
      <c r="E100" s="136"/>
      <c r="F100" s="139"/>
      <c r="G100" s="139"/>
      <c r="H100" s="87" t="s">
        <v>49</v>
      </c>
      <c r="I100" s="2">
        <f>K100+M100+O100+Q100+S100</f>
        <v>0</v>
      </c>
      <c r="J100" s="2">
        <f>L100+N100+P100+R100+T100</f>
        <v>0</v>
      </c>
      <c r="K100" s="100">
        <v>0</v>
      </c>
      <c r="L100" s="2"/>
      <c r="M100" s="100">
        <v>0</v>
      </c>
      <c r="N100" s="2">
        <v>0</v>
      </c>
      <c r="O100" s="2">
        <v>0</v>
      </c>
      <c r="P100" s="2">
        <v>0</v>
      </c>
      <c r="Q100" s="2">
        <v>0</v>
      </c>
      <c r="R100" s="2">
        <v>0</v>
      </c>
      <c r="S100" s="2">
        <v>0</v>
      </c>
      <c r="T100" s="2">
        <v>0</v>
      </c>
      <c r="U100" s="144"/>
      <c r="V100" s="120"/>
      <c r="W100" s="120"/>
      <c r="X100" s="120"/>
      <c r="Y100" s="120"/>
      <c r="Z100" s="120"/>
      <c r="AA100" s="120"/>
      <c r="AB100" s="120"/>
      <c r="AC100" s="120"/>
      <c r="AD100" s="120"/>
      <c r="AE100" s="120"/>
      <c r="AF100" s="120"/>
      <c r="AG100" s="120"/>
      <c r="AH100" s="120"/>
    </row>
    <row r="101" spans="1:34" s="15" customFormat="1" ht="63.75" customHeight="1">
      <c r="A101" s="153" t="s">
        <v>345</v>
      </c>
      <c r="B101" s="151" t="s">
        <v>344</v>
      </c>
      <c r="C101" s="137" t="s">
        <v>50</v>
      </c>
      <c r="D101" s="135">
        <v>20</v>
      </c>
      <c r="E101" s="135">
        <v>1</v>
      </c>
      <c r="F101" s="138" t="s">
        <v>243</v>
      </c>
      <c r="G101" s="138" t="s">
        <v>365</v>
      </c>
      <c r="H101" s="87" t="s">
        <v>19</v>
      </c>
      <c r="I101" s="2">
        <f t="shared" ref="I101:J101" si="108">I102+I103</f>
        <v>306122.45</v>
      </c>
      <c r="J101" s="2">
        <f t="shared" si="108"/>
        <v>306122.45</v>
      </c>
      <c r="K101" s="2">
        <f>K102+K103</f>
        <v>0</v>
      </c>
      <c r="L101" s="2">
        <f>L102+L103</f>
        <v>0</v>
      </c>
      <c r="M101" s="2">
        <f t="shared" ref="M101:T101" si="109">M102+M103</f>
        <v>0</v>
      </c>
      <c r="N101" s="2">
        <f t="shared" si="109"/>
        <v>0</v>
      </c>
      <c r="O101" s="2">
        <f t="shared" si="109"/>
        <v>0</v>
      </c>
      <c r="P101" s="2">
        <f t="shared" si="109"/>
        <v>0</v>
      </c>
      <c r="Q101" s="2">
        <f t="shared" si="109"/>
        <v>0</v>
      </c>
      <c r="R101" s="2">
        <f t="shared" si="109"/>
        <v>0</v>
      </c>
      <c r="S101" s="2">
        <f t="shared" si="109"/>
        <v>306122.45</v>
      </c>
      <c r="T101" s="2">
        <f t="shared" si="109"/>
        <v>306122.45</v>
      </c>
      <c r="U101" s="135" t="s">
        <v>346</v>
      </c>
      <c r="V101" s="120" t="s">
        <v>89</v>
      </c>
      <c r="W101" s="120" t="s">
        <v>94</v>
      </c>
      <c r="X101" s="120" t="s">
        <v>94</v>
      </c>
      <c r="Y101" s="120" t="s">
        <v>94</v>
      </c>
      <c r="Z101" s="120" t="s">
        <v>94</v>
      </c>
      <c r="AA101" s="120" t="s">
        <v>94</v>
      </c>
      <c r="AB101" s="120" t="s">
        <v>94</v>
      </c>
      <c r="AC101" s="120" t="s">
        <v>94</v>
      </c>
      <c r="AD101" s="120" t="s">
        <v>94</v>
      </c>
      <c r="AE101" s="120" t="s">
        <v>94</v>
      </c>
      <c r="AF101" s="120" t="s">
        <v>94</v>
      </c>
      <c r="AG101" s="120">
        <v>6</v>
      </c>
      <c r="AH101" s="120">
        <v>6</v>
      </c>
    </row>
    <row r="102" spans="1:34" s="15" customFormat="1" ht="43.5" customHeight="1">
      <c r="A102" s="153"/>
      <c r="B102" s="151"/>
      <c r="C102" s="137"/>
      <c r="D102" s="136"/>
      <c r="E102" s="136"/>
      <c r="F102" s="139"/>
      <c r="G102" s="139"/>
      <c r="H102" s="87" t="s">
        <v>44</v>
      </c>
      <c r="I102" s="2">
        <f>K102+M102+O102+Q102+S102</f>
        <v>6122.45</v>
      </c>
      <c r="J102" s="2">
        <f>L102+N102+P102+R102+T102</f>
        <v>6122.45</v>
      </c>
      <c r="K102" s="100"/>
      <c r="L102" s="2"/>
      <c r="M102" s="100"/>
      <c r="N102" s="2"/>
      <c r="O102" s="2"/>
      <c r="P102" s="2"/>
      <c r="Q102" s="2"/>
      <c r="R102" s="2"/>
      <c r="S102" s="2">
        <v>6122.45</v>
      </c>
      <c r="T102" s="2">
        <v>6122.45</v>
      </c>
      <c r="U102" s="136"/>
      <c r="V102" s="120"/>
      <c r="W102" s="120"/>
      <c r="X102" s="120"/>
      <c r="Y102" s="120"/>
      <c r="Z102" s="120"/>
      <c r="AA102" s="120"/>
      <c r="AB102" s="120"/>
      <c r="AC102" s="120"/>
      <c r="AD102" s="120"/>
      <c r="AE102" s="120"/>
      <c r="AF102" s="120"/>
      <c r="AG102" s="120"/>
      <c r="AH102" s="120"/>
    </row>
    <row r="103" spans="1:34" s="15" customFormat="1" ht="42" customHeight="1">
      <c r="A103" s="153"/>
      <c r="B103" s="141"/>
      <c r="C103" s="135"/>
      <c r="D103" s="136"/>
      <c r="E103" s="136"/>
      <c r="F103" s="139"/>
      <c r="G103" s="139"/>
      <c r="H103" s="87" t="s">
        <v>49</v>
      </c>
      <c r="I103" s="2">
        <f>K103+M103+O103+Q103+S103</f>
        <v>300000</v>
      </c>
      <c r="J103" s="2">
        <f>L103+N103+P103+R103+T103</f>
        <v>300000</v>
      </c>
      <c r="K103" s="100"/>
      <c r="L103" s="2"/>
      <c r="M103" s="100"/>
      <c r="N103" s="2"/>
      <c r="O103" s="2"/>
      <c r="P103" s="2"/>
      <c r="Q103" s="2"/>
      <c r="R103" s="2"/>
      <c r="S103" s="2">
        <v>300000</v>
      </c>
      <c r="T103" s="2">
        <v>300000</v>
      </c>
      <c r="U103" s="144"/>
      <c r="V103" s="120"/>
      <c r="W103" s="120"/>
      <c r="X103" s="120"/>
      <c r="Y103" s="120"/>
      <c r="Z103" s="120"/>
      <c r="AA103" s="120"/>
      <c r="AB103" s="120"/>
      <c r="AC103" s="120"/>
      <c r="AD103" s="120"/>
      <c r="AE103" s="120"/>
      <c r="AF103" s="120"/>
      <c r="AG103" s="120"/>
      <c r="AH103" s="120"/>
    </row>
    <row r="104" spans="1:34" s="59" customFormat="1" ht="35.25" customHeight="1">
      <c r="A104" s="155" t="s">
        <v>347</v>
      </c>
      <c r="B104" s="134" t="s">
        <v>349</v>
      </c>
      <c r="C104" s="150" t="s">
        <v>50</v>
      </c>
      <c r="D104" s="150">
        <v>20</v>
      </c>
      <c r="E104" s="150">
        <v>1</v>
      </c>
      <c r="F104" s="156" t="s">
        <v>173</v>
      </c>
      <c r="G104" s="156" t="s">
        <v>221</v>
      </c>
      <c r="H104" s="57" t="s">
        <v>19</v>
      </c>
      <c r="I104" s="45">
        <f>I105</f>
        <v>103446</v>
      </c>
      <c r="J104" s="45">
        <f>L104</f>
        <v>0</v>
      </c>
      <c r="K104" s="45">
        <f t="shared" ref="K104:T104" si="110">K105+K106</f>
        <v>0</v>
      </c>
      <c r="L104" s="45">
        <f t="shared" si="110"/>
        <v>0</v>
      </c>
      <c r="M104" s="45">
        <f t="shared" si="110"/>
        <v>0</v>
      </c>
      <c r="N104" s="45">
        <f t="shared" si="110"/>
        <v>0</v>
      </c>
      <c r="O104" s="45">
        <f t="shared" si="110"/>
        <v>0</v>
      </c>
      <c r="P104" s="45">
        <f t="shared" si="110"/>
        <v>0</v>
      </c>
      <c r="Q104" s="45">
        <f t="shared" si="110"/>
        <v>0</v>
      </c>
      <c r="R104" s="45">
        <f t="shared" si="110"/>
        <v>0</v>
      </c>
      <c r="S104" s="45">
        <f t="shared" si="110"/>
        <v>103446</v>
      </c>
      <c r="T104" s="45">
        <f t="shared" si="110"/>
        <v>103446</v>
      </c>
      <c r="U104" s="145" t="s">
        <v>94</v>
      </c>
      <c r="V104" s="117" t="s">
        <v>94</v>
      </c>
      <c r="W104" s="117" t="s">
        <v>94</v>
      </c>
      <c r="X104" s="117" t="s">
        <v>94</v>
      </c>
      <c r="Y104" s="117" t="s">
        <v>94</v>
      </c>
      <c r="Z104" s="117" t="s">
        <v>94</v>
      </c>
      <c r="AA104" s="117" t="s">
        <v>94</v>
      </c>
      <c r="AB104" s="117" t="s">
        <v>94</v>
      </c>
      <c r="AC104" s="117" t="s">
        <v>94</v>
      </c>
      <c r="AD104" s="117" t="s">
        <v>94</v>
      </c>
      <c r="AE104" s="117" t="s">
        <v>94</v>
      </c>
      <c r="AF104" s="117" t="s">
        <v>94</v>
      </c>
      <c r="AG104" s="117" t="s">
        <v>94</v>
      </c>
      <c r="AH104" s="117" t="s">
        <v>94</v>
      </c>
    </row>
    <row r="105" spans="1:34" s="59" customFormat="1" ht="21" customHeight="1">
      <c r="A105" s="147"/>
      <c r="B105" s="134"/>
      <c r="C105" s="158"/>
      <c r="D105" s="158"/>
      <c r="E105" s="158"/>
      <c r="F105" s="157"/>
      <c r="G105" s="157"/>
      <c r="H105" s="57" t="s">
        <v>44</v>
      </c>
      <c r="I105" s="45">
        <f>K105+M105+O105+Q105+S105</f>
        <v>103446</v>
      </c>
      <c r="J105" s="45">
        <f>L105+N105+P105+R105+T105</f>
        <v>103446</v>
      </c>
      <c r="K105" s="45">
        <f>K108</f>
        <v>0</v>
      </c>
      <c r="L105" s="45">
        <f t="shared" ref="L105:T105" si="111">L108</f>
        <v>0</v>
      </c>
      <c r="M105" s="45">
        <f t="shared" si="111"/>
        <v>0</v>
      </c>
      <c r="N105" s="45">
        <f t="shared" si="111"/>
        <v>0</v>
      </c>
      <c r="O105" s="45">
        <f t="shared" si="111"/>
        <v>0</v>
      </c>
      <c r="P105" s="45">
        <f t="shared" si="111"/>
        <v>0</v>
      </c>
      <c r="Q105" s="45">
        <f t="shared" si="111"/>
        <v>0</v>
      </c>
      <c r="R105" s="45">
        <f t="shared" si="111"/>
        <v>0</v>
      </c>
      <c r="S105" s="45">
        <f t="shared" si="111"/>
        <v>103446</v>
      </c>
      <c r="T105" s="45">
        <f t="shared" si="111"/>
        <v>103446</v>
      </c>
      <c r="U105" s="145"/>
      <c r="V105" s="118"/>
      <c r="W105" s="118"/>
      <c r="X105" s="118"/>
      <c r="Y105" s="118"/>
      <c r="Z105" s="118"/>
      <c r="AA105" s="118"/>
      <c r="AB105" s="118"/>
      <c r="AC105" s="118"/>
      <c r="AD105" s="118"/>
      <c r="AE105" s="118"/>
      <c r="AF105" s="118"/>
      <c r="AG105" s="118"/>
      <c r="AH105" s="118"/>
    </row>
    <row r="106" spans="1:34" s="59" customFormat="1" ht="24.75" customHeight="1">
      <c r="A106" s="147"/>
      <c r="B106" s="134"/>
      <c r="C106" s="158"/>
      <c r="D106" s="158"/>
      <c r="E106" s="158"/>
      <c r="F106" s="157"/>
      <c r="G106" s="157"/>
      <c r="H106" s="57" t="s">
        <v>49</v>
      </c>
      <c r="I106" s="45">
        <f>K106+M106+O106+Q106+S106</f>
        <v>0</v>
      </c>
      <c r="J106" s="45">
        <f>L106+N106+P106+R106+T106</f>
        <v>0</v>
      </c>
      <c r="K106" s="45">
        <f>K109</f>
        <v>0</v>
      </c>
      <c r="L106" s="45">
        <f t="shared" ref="L106:T106" si="112">L109</f>
        <v>0</v>
      </c>
      <c r="M106" s="45">
        <f t="shared" si="112"/>
        <v>0</v>
      </c>
      <c r="N106" s="45">
        <f t="shared" si="112"/>
        <v>0</v>
      </c>
      <c r="O106" s="45">
        <f t="shared" si="112"/>
        <v>0</v>
      </c>
      <c r="P106" s="45">
        <f t="shared" si="112"/>
        <v>0</v>
      </c>
      <c r="Q106" s="45">
        <f t="shared" si="112"/>
        <v>0</v>
      </c>
      <c r="R106" s="45">
        <f t="shared" si="112"/>
        <v>0</v>
      </c>
      <c r="S106" s="45">
        <f t="shared" si="112"/>
        <v>0</v>
      </c>
      <c r="T106" s="45">
        <f t="shared" si="112"/>
        <v>0</v>
      </c>
      <c r="U106" s="150"/>
      <c r="V106" s="118"/>
      <c r="W106" s="118"/>
      <c r="X106" s="118"/>
      <c r="Y106" s="118"/>
      <c r="Z106" s="118"/>
      <c r="AA106" s="118"/>
      <c r="AB106" s="118"/>
      <c r="AC106" s="118"/>
      <c r="AD106" s="118"/>
      <c r="AE106" s="118"/>
      <c r="AF106" s="118"/>
      <c r="AG106" s="118"/>
      <c r="AH106" s="118"/>
    </row>
    <row r="107" spans="1:34" s="15" customFormat="1" ht="63.75" customHeight="1">
      <c r="A107" s="153" t="s">
        <v>348</v>
      </c>
      <c r="B107" s="151" t="s">
        <v>350</v>
      </c>
      <c r="C107" s="137" t="s">
        <v>50</v>
      </c>
      <c r="D107" s="135">
        <v>20</v>
      </c>
      <c r="E107" s="135">
        <v>1</v>
      </c>
      <c r="F107" s="138" t="s">
        <v>173</v>
      </c>
      <c r="G107" s="138" t="s">
        <v>246</v>
      </c>
      <c r="H107" s="87" t="s">
        <v>19</v>
      </c>
      <c r="I107" s="2">
        <f t="shared" ref="I107:J107" si="113">I108+I109</f>
        <v>103446</v>
      </c>
      <c r="J107" s="2">
        <f t="shared" si="113"/>
        <v>0</v>
      </c>
      <c r="K107" s="2">
        <f>K108+K109</f>
        <v>0</v>
      </c>
      <c r="L107" s="2">
        <f>L108+L109</f>
        <v>0</v>
      </c>
      <c r="M107" s="2">
        <f t="shared" ref="M107:T107" si="114">M108+M109</f>
        <v>0</v>
      </c>
      <c r="N107" s="2">
        <f t="shared" si="114"/>
        <v>0</v>
      </c>
      <c r="O107" s="2">
        <f t="shared" si="114"/>
        <v>0</v>
      </c>
      <c r="P107" s="2">
        <f t="shared" si="114"/>
        <v>0</v>
      </c>
      <c r="Q107" s="2">
        <f t="shared" si="114"/>
        <v>0</v>
      </c>
      <c r="R107" s="2">
        <f t="shared" si="114"/>
        <v>0</v>
      </c>
      <c r="S107" s="2">
        <f t="shared" si="114"/>
        <v>103446</v>
      </c>
      <c r="T107" s="2">
        <f t="shared" si="114"/>
        <v>103446</v>
      </c>
      <c r="U107" s="135" t="s">
        <v>351</v>
      </c>
      <c r="V107" s="120" t="s">
        <v>51</v>
      </c>
      <c r="W107" s="120" t="s">
        <v>94</v>
      </c>
      <c r="X107" s="120" t="s">
        <v>94</v>
      </c>
      <c r="Y107" s="120" t="s">
        <v>94</v>
      </c>
      <c r="Z107" s="120" t="s">
        <v>94</v>
      </c>
      <c r="AA107" s="120" t="s">
        <v>94</v>
      </c>
      <c r="AB107" s="120" t="s">
        <v>94</v>
      </c>
      <c r="AC107" s="120" t="s">
        <v>94</v>
      </c>
      <c r="AD107" s="120" t="s">
        <v>94</v>
      </c>
      <c r="AE107" s="120" t="s">
        <v>94</v>
      </c>
      <c r="AF107" s="120" t="s">
        <v>94</v>
      </c>
      <c r="AG107" s="120">
        <v>100</v>
      </c>
      <c r="AH107" s="120">
        <v>100</v>
      </c>
    </row>
    <row r="108" spans="1:34" s="15" customFormat="1" ht="43.5" customHeight="1">
      <c r="A108" s="153"/>
      <c r="B108" s="151"/>
      <c r="C108" s="137"/>
      <c r="D108" s="136"/>
      <c r="E108" s="136"/>
      <c r="F108" s="139"/>
      <c r="G108" s="139"/>
      <c r="H108" s="87" t="s">
        <v>44</v>
      </c>
      <c r="I108" s="2">
        <f>K108+M108+O108+Q108+S108</f>
        <v>103446</v>
      </c>
      <c r="J108" s="2"/>
      <c r="K108" s="100"/>
      <c r="L108" s="2"/>
      <c r="M108" s="100"/>
      <c r="N108" s="2"/>
      <c r="O108" s="2"/>
      <c r="P108" s="2"/>
      <c r="Q108" s="2"/>
      <c r="R108" s="2"/>
      <c r="S108" s="2">
        <v>103446</v>
      </c>
      <c r="T108" s="2">
        <v>103446</v>
      </c>
      <c r="U108" s="136"/>
      <c r="V108" s="120"/>
      <c r="W108" s="120"/>
      <c r="X108" s="120"/>
      <c r="Y108" s="120"/>
      <c r="Z108" s="120"/>
      <c r="AA108" s="120"/>
      <c r="AB108" s="120"/>
      <c r="AC108" s="120"/>
      <c r="AD108" s="120"/>
      <c r="AE108" s="120"/>
      <c r="AF108" s="120"/>
      <c r="AG108" s="120"/>
      <c r="AH108" s="120"/>
    </row>
    <row r="109" spans="1:34" s="15" customFormat="1" ht="42" customHeight="1">
      <c r="A109" s="153"/>
      <c r="B109" s="141"/>
      <c r="C109" s="135"/>
      <c r="D109" s="136"/>
      <c r="E109" s="136"/>
      <c r="F109" s="139"/>
      <c r="G109" s="139"/>
      <c r="H109" s="87" t="s">
        <v>49</v>
      </c>
      <c r="I109" s="2">
        <f>K109+M109+O109+Q109+S109</f>
        <v>0</v>
      </c>
      <c r="J109" s="2"/>
      <c r="K109" s="100"/>
      <c r="L109" s="2"/>
      <c r="M109" s="100"/>
      <c r="N109" s="2"/>
      <c r="O109" s="2"/>
      <c r="P109" s="2"/>
      <c r="Q109" s="2"/>
      <c r="R109" s="2"/>
      <c r="S109" s="2">
        <v>0</v>
      </c>
      <c r="T109" s="2">
        <v>0</v>
      </c>
      <c r="U109" s="144"/>
      <c r="V109" s="120"/>
      <c r="W109" s="120"/>
      <c r="X109" s="120"/>
      <c r="Y109" s="120"/>
      <c r="Z109" s="120"/>
      <c r="AA109" s="120"/>
      <c r="AB109" s="120"/>
      <c r="AC109" s="120"/>
      <c r="AD109" s="120"/>
      <c r="AE109" s="120"/>
      <c r="AF109" s="120"/>
      <c r="AG109" s="120"/>
      <c r="AH109" s="120"/>
    </row>
    <row r="110" spans="1:34" s="59" customFormat="1" ht="27.75" customHeight="1">
      <c r="A110" s="148">
        <v>7</v>
      </c>
      <c r="B110" s="140" t="s">
        <v>137</v>
      </c>
      <c r="C110" s="140"/>
      <c r="D110" s="140"/>
      <c r="E110" s="140"/>
      <c r="F110" s="140"/>
      <c r="G110" s="140"/>
      <c r="H110" s="57" t="s">
        <v>19</v>
      </c>
      <c r="I110" s="58">
        <f t="shared" ref="I110:P110" si="115">I111+I112</f>
        <v>32680766.060000002</v>
      </c>
      <c r="J110" s="58">
        <f t="shared" si="115"/>
        <v>32135507.039999999</v>
      </c>
      <c r="K110" s="58">
        <f>K111+K112</f>
        <v>2256039.6800000002</v>
      </c>
      <c r="L110" s="58">
        <f>L111+L112</f>
        <v>2256039.6800000002</v>
      </c>
      <c r="M110" s="58">
        <f t="shared" si="115"/>
        <v>9339238.5999999996</v>
      </c>
      <c r="N110" s="58">
        <f t="shared" si="115"/>
        <v>9339238.5999999996</v>
      </c>
      <c r="O110" s="58">
        <f t="shared" si="115"/>
        <v>7092473.5399999991</v>
      </c>
      <c r="P110" s="58">
        <f t="shared" si="115"/>
        <v>7050456.5099999998</v>
      </c>
      <c r="Q110" s="58">
        <f>Q111+Q112</f>
        <v>6777159.9799999995</v>
      </c>
      <c r="R110" s="58">
        <f t="shared" ref="R110:T110" si="116">R111+R112</f>
        <v>6321917.9899999993</v>
      </c>
      <c r="S110" s="58">
        <f>S111+S112</f>
        <v>7215854.2599999998</v>
      </c>
      <c r="T110" s="58">
        <f t="shared" si="116"/>
        <v>7167854.2599999998</v>
      </c>
      <c r="U110" s="117" t="s">
        <v>94</v>
      </c>
      <c r="V110" s="117" t="s">
        <v>94</v>
      </c>
      <c r="W110" s="117" t="s">
        <v>94</v>
      </c>
      <c r="X110" s="117" t="s">
        <v>94</v>
      </c>
      <c r="Y110" s="117" t="s">
        <v>94</v>
      </c>
      <c r="Z110" s="117" t="s">
        <v>94</v>
      </c>
      <c r="AA110" s="117" t="s">
        <v>94</v>
      </c>
      <c r="AB110" s="117" t="s">
        <v>94</v>
      </c>
      <c r="AC110" s="117" t="s">
        <v>94</v>
      </c>
      <c r="AD110" s="117" t="s">
        <v>94</v>
      </c>
      <c r="AE110" s="117" t="s">
        <v>94</v>
      </c>
      <c r="AF110" s="117" t="s">
        <v>94</v>
      </c>
      <c r="AG110" s="117" t="s">
        <v>94</v>
      </c>
      <c r="AH110" s="117" t="s">
        <v>94</v>
      </c>
    </row>
    <row r="111" spans="1:34" s="59" customFormat="1" ht="22.5" customHeight="1">
      <c r="A111" s="148"/>
      <c r="B111" s="140"/>
      <c r="C111" s="140"/>
      <c r="D111" s="140"/>
      <c r="E111" s="140"/>
      <c r="F111" s="140"/>
      <c r="G111" s="140"/>
      <c r="H111" s="57" t="s">
        <v>44</v>
      </c>
      <c r="I111" s="45">
        <f t="shared" ref="I111:T111" si="117">I114</f>
        <v>11306228.49</v>
      </c>
      <c r="J111" s="45">
        <f t="shared" si="117"/>
        <v>11007873.800000001</v>
      </c>
      <c r="K111" s="45">
        <f t="shared" si="117"/>
        <v>847022.59</v>
      </c>
      <c r="L111" s="45">
        <f t="shared" si="117"/>
        <v>847022.59</v>
      </c>
      <c r="M111" s="45">
        <f t="shared" si="117"/>
        <v>3578610.6</v>
      </c>
      <c r="N111" s="45">
        <f t="shared" si="117"/>
        <v>3578610.6</v>
      </c>
      <c r="O111" s="45">
        <f t="shared" si="117"/>
        <v>2346822.4</v>
      </c>
      <c r="P111" s="45">
        <f t="shared" si="117"/>
        <v>2304805.37</v>
      </c>
      <c r="Q111" s="45">
        <f t="shared" si="117"/>
        <v>2031508.84</v>
      </c>
      <c r="R111" s="45">
        <f t="shared" si="117"/>
        <v>1823171.18</v>
      </c>
      <c r="S111" s="45">
        <f t="shared" si="117"/>
        <v>2502264.06</v>
      </c>
      <c r="T111" s="45">
        <f t="shared" si="117"/>
        <v>2454264.06</v>
      </c>
      <c r="U111" s="118"/>
      <c r="V111" s="118"/>
      <c r="W111" s="118"/>
      <c r="X111" s="118"/>
      <c r="Y111" s="118"/>
      <c r="Z111" s="118"/>
      <c r="AA111" s="118"/>
      <c r="AB111" s="118"/>
      <c r="AC111" s="118"/>
      <c r="AD111" s="118"/>
      <c r="AE111" s="118"/>
      <c r="AF111" s="118"/>
      <c r="AG111" s="118"/>
      <c r="AH111" s="118"/>
    </row>
    <row r="112" spans="1:34" s="59" customFormat="1" ht="21" customHeight="1">
      <c r="A112" s="148"/>
      <c r="B112" s="140"/>
      <c r="C112" s="140"/>
      <c r="D112" s="140"/>
      <c r="E112" s="140"/>
      <c r="F112" s="140"/>
      <c r="G112" s="140"/>
      <c r="H112" s="57" t="s">
        <v>49</v>
      </c>
      <c r="I112" s="45">
        <f t="shared" ref="I112:T112" si="118">I115</f>
        <v>21374537.57</v>
      </c>
      <c r="J112" s="45">
        <f t="shared" si="118"/>
        <v>21127633.239999998</v>
      </c>
      <c r="K112" s="45">
        <f t="shared" si="118"/>
        <v>1409017.09</v>
      </c>
      <c r="L112" s="45">
        <f t="shared" si="118"/>
        <v>1409017.09</v>
      </c>
      <c r="M112" s="45">
        <f t="shared" si="118"/>
        <v>5760628</v>
      </c>
      <c r="N112" s="45">
        <f t="shared" si="118"/>
        <v>5760628</v>
      </c>
      <c r="O112" s="45">
        <f t="shared" si="118"/>
        <v>4745651.1399999997</v>
      </c>
      <c r="P112" s="45">
        <f t="shared" si="118"/>
        <v>4745651.1399999997</v>
      </c>
      <c r="Q112" s="45">
        <f t="shared" si="118"/>
        <v>4745651.1399999997</v>
      </c>
      <c r="R112" s="45">
        <f t="shared" si="118"/>
        <v>4498746.8099999996</v>
      </c>
      <c r="S112" s="45">
        <f t="shared" si="118"/>
        <v>4713590.2</v>
      </c>
      <c r="T112" s="45">
        <f t="shared" si="118"/>
        <v>4713590.2</v>
      </c>
      <c r="U112" s="118"/>
      <c r="V112" s="118"/>
      <c r="W112" s="118"/>
      <c r="X112" s="118"/>
      <c r="Y112" s="118"/>
      <c r="Z112" s="118"/>
      <c r="AA112" s="118"/>
      <c r="AB112" s="118"/>
      <c r="AC112" s="118"/>
      <c r="AD112" s="118"/>
      <c r="AE112" s="118"/>
      <c r="AF112" s="118"/>
      <c r="AG112" s="118"/>
      <c r="AH112" s="118"/>
    </row>
    <row r="113" spans="1:34" s="59" customFormat="1" ht="32.25" customHeight="1">
      <c r="A113" s="155" t="s">
        <v>135</v>
      </c>
      <c r="B113" s="134" t="s">
        <v>270</v>
      </c>
      <c r="C113" s="150" t="s">
        <v>50</v>
      </c>
      <c r="D113" s="150">
        <v>20</v>
      </c>
      <c r="E113" s="150">
        <v>1</v>
      </c>
      <c r="F113" s="156" t="s">
        <v>245</v>
      </c>
      <c r="G113" s="156" t="s">
        <v>221</v>
      </c>
      <c r="H113" s="57" t="s">
        <v>19</v>
      </c>
      <c r="I113" s="45">
        <f>I114+I115</f>
        <v>32680766.060000002</v>
      </c>
      <c r="J113" s="45">
        <f>J114+J115</f>
        <v>32135507.039999999</v>
      </c>
      <c r="K113" s="45">
        <f t="shared" ref="K113:T113" si="119">K114+K115</f>
        <v>2256039.6800000002</v>
      </c>
      <c r="L113" s="45">
        <f t="shared" si="119"/>
        <v>2256039.6800000002</v>
      </c>
      <c r="M113" s="45">
        <f t="shared" si="119"/>
        <v>9339238.5999999996</v>
      </c>
      <c r="N113" s="45">
        <f t="shared" si="119"/>
        <v>9339238.5999999996</v>
      </c>
      <c r="O113" s="45">
        <f t="shared" si="119"/>
        <v>7092473.5399999991</v>
      </c>
      <c r="P113" s="45">
        <f t="shared" si="119"/>
        <v>7050456.5099999998</v>
      </c>
      <c r="Q113" s="45">
        <f t="shared" si="119"/>
        <v>6777159.9799999995</v>
      </c>
      <c r="R113" s="45">
        <f t="shared" si="119"/>
        <v>6321917.9899999993</v>
      </c>
      <c r="S113" s="45">
        <f t="shared" si="119"/>
        <v>7215854.2599999998</v>
      </c>
      <c r="T113" s="45">
        <f t="shared" si="119"/>
        <v>7167854.2599999998</v>
      </c>
      <c r="U113" s="145" t="s">
        <v>94</v>
      </c>
      <c r="V113" s="117" t="s">
        <v>94</v>
      </c>
      <c r="W113" s="117" t="s">
        <v>94</v>
      </c>
      <c r="X113" s="117" t="s">
        <v>94</v>
      </c>
      <c r="Y113" s="117" t="s">
        <v>94</v>
      </c>
      <c r="Z113" s="117" t="s">
        <v>94</v>
      </c>
      <c r="AA113" s="117" t="s">
        <v>94</v>
      </c>
      <c r="AB113" s="117" t="s">
        <v>94</v>
      </c>
      <c r="AC113" s="117" t="s">
        <v>94</v>
      </c>
      <c r="AD113" s="117" t="s">
        <v>94</v>
      </c>
      <c r="AE113" s="117" t="s">
        <v>94</v>
      </c>
      <c r="AF113" s="117" t="s">
        <v>94</v>
      </c>
      <c r="AG113" s="117" t="s">
        <v>94</v>
      </c>
      <c r="AH113" s="117" t="s">
        <v>94</v>
      </c>
    </row>
    <row r="114" spans="1:34" s="59" customFormat="1" ht="16.5" customHeight="1">
      <c r="A114" s="147"/>
      <c r="B114" s="134"/>
      <c r="C114" s="158"/>
      <c r="D114" s="158"/>
      <c r="E114" s="158"/>
      <c r="F114" s="157"/>
      <c r="G114" s="157"/>
      <c r="H114" s="57" t="s">
        <v>44</v>
      </c>
      <c r="I114" s="45">
        <f>K114+M114+O114+Q114+S114</f>
        <v>11306228.49</v>
      </c>
      <c r="J114" s="45">
        <f>L114+N114+P114+R114+T114</f>
        <v>11007873.800000001</v>
      </c>
      <c r="K114" s="45">
        <f>K117+K120</f>
        <v>847022.59</v>
      </c>
      <c r="L114" s="45">
        <f t="shared" ref="L114:P115" si="120">L117+L120</f>
        <v>847022.59</v>
      </c>
      <c r="M114" s="45">
        <f t="shared" si="120"/>
        <v>3578610.6</v>
      </c>
      <c r="N114" s="45">
        <f t="shared" si="120"/>
        <v>3578610.6</v>
      </c>
      <c r="O114" s="45">
        <f t="shared" si="120"/>
        <v>2346822.4</v>
      </c>
      <c r="P114" s="45">
        <f t="shared" si="120"/>
        <v>2304805.37</v>
      </c>
      <c r="Q114" s="45">
        <f t="shared" ref="Q114:R114" si="121">Q117+Q120</f>
        <v>2031508.84</v>
      </c>
      <c r="R114" s="45">
        <f t="shared" si="121"/>
        <v>1823171.18</v>
      </c>
      <c r="S114" s="45">
        <f t="shared" ref="S114:T114" si="122">S117+S120</f>
        <v>2502264.06</v>
      </c>
      <c r="T114" s="45">
        <f t="shared" si="122"/>
        <v>2454264.06</v>
      </c>
      <c r="U114" s="145"/>
      <c r="V114" s="118"/>
      <c r="W114" s="118"/>
      <c r="X114" s="118"/>
      <c r="Y114" s="118"/>
      <c r="Z114" s="118"/>
      <c r="AA114" s="118"/>
      <c r="AB114" s="118"/>
      <c r="AC114" s="118"/>
      <c r="AD114" s="118"/>
      <c r="AE114" s="118"/>
      <c r="AF114" s="118"/>
      <c r="AG114" s="118"/>
      <c r="AH114" s="118"/>
    </row>
    <row r="115" spans="1:34" s="59" customFormat="1" ht="24.75" customHeight="1">
      <c r="A115" s="147"/>
      <c r="B115" s="134"/>
      <c r="C115" s="158"/>
      <c r="D115" s="158"/>
      <c r="E115" s="158"/>
      <c r="F115" s="157"/>
      <c r="G115" s="157"/>
      <c r="H115" s="57" t="s">
        <v>49</v>
      </c>
      <c r="I115" s="45">
        <f>K115+M115+O115+Q115+S115</f>
        <v>21374537.57</v>
      </c>
      <c r="J115" s="45">
        <f>L115+N115+P115+R115+T115</f>
        <v>21127633.239999998</v>
      </c>
      <c r="K115" s="45">
        <f>K118+K121</f>
        <v>1409017.09</v>
      </c>
      <c r="L115" s="45">
        <f t="shared" si="120"/>
        <v>1409017.09</v>
      </c>
      <c r="M115" s="45">
        <f t="shared" si="120"/>
        <v>5760628</v>
      </c>
      <c r="N115" s="45">
        <f t="shared" si="120"/>
        <v>5760628</v>
      </c>
      <c r="O115" s="45">
        <f t="shared" si="120"/>
        <v>4745651.1399999997</v>
      </c>
      <c r="P115" s="45">
        <f t="shared" si="120"/>
        <v>4745651.1399999997</v>
      </c>
      <c r="Q115" s="45">
        <f t="shared" ref="Q115:R115" si="123">Q118+Q121</f>
        <v>4745651.1399999997</v>
      </c>
      <c r="R115" s="45">
        <f t="shared" si="123"/>
        <v>4498746.8099999996</v>
      </c>
      <c r="S115" s="45">
        <f t="shared" ref="S115:T115" si="124">S118+S121</f>
        <v>4713590.2</v>
      </c>
      <c r="T115" s="45">
        <f t="shared" si="124"/>
        <v>4713590.2</v>
      </c>
      <c r="U115" s="150"/>
      <c r="V115" s="118"/>
      <c r="W115" s="118"/>
      <c r="X115" s="118"/>
      <c r="Y115" s="118"/>
      <c r="Z115" s="118"/>
      <c r="AA115" s="118"/>
      <c r="AB115" s="118"/>
      <c r="AC115" s="118"/>
      <c r="AD115" s="118"/>
      <c r="AE115" s="118"/>
      <c r="AF115" s="118"/>
      <c r="AG115" s="118"/>
      <c r="AH115" s="118"/>
    </row>
    <row r="116" spans="1:34" s="15" customFormat="1" ht="63.75" customHeight="1">
      <c r="A116" s="153" t="s">
        <v>136</v>
      </c>
      <c r="B116" s="151" t="s">
        <v>139</v>
      </c>
      <c r="C116" s="137" t="s">
        <v>50</v>
      </c>
      <c r="D116" s="135">
        <v>20</v>
      </c>
      <c r="E116" s="135">
        <v>1</v>
      </c>
      <c r="F116" s="138" t="s">
        <v>245</v>
      </c>
      <c r="G116" s="138" t="s">
        <v>246</v>
      </c>
      <c r="H116" s="87" t="s">
        <v>19</v>
      </c>
      <c r="I116" s="2">
        <f t="shared" ref="I116:P116" si="125">I117+I118</f>
        <v>1091519.46</v>
      </c>
      <c r="J116" s="2">
        <f t="shared" si="125"/>
        <v>959502.42999999993</v>
      </c>
      <c r="K116" s="2">
        <f>K117+K118</f>
        <v>294713</v>
      </c>
      <c r="L116" s="2">
        <f>L117+L118</f>
        <v>294713</v>
      </c>
      <c r="M116" s="2">
        <f t="shared" si="125"/>
        <v>0</v>
      </c>
      <c r="N116" s="2">
        <f t="shared" si="125"/>
        <v>0</v>
      </c>
      <c r="O116" s="2">
        <f t="shared" si="125"/>
        <v>290682.40000000002</v>
      </c>
      <c r="P116" s="2">
        <f t="shared" si="125"/>
        <v>254665.37</v>
      </c>
      <c r="Q116" s="2">
        <f t="shared" ref="Q116:R116" si="126">Q117+Q118</f>
        <v>48000</v>
      </c>
      <c r="R116" s="2">
        <f t="shared" si="126"/>
        <v>0</v>
      </c>
      <c r="S116" s="2">
        <f t="shared" ref="S116:T116" si="127">S117+S118</f>
        <v>458124.06</v>
      </c>
      <c r="T116" s="2">
        <f t="shared" si="127"/>
        <v>410124.06</v>
      </c>
      <c r="U116" s="137" t="s">
        <v>140</v>
      </c>
      <c r="V116" s="120" t="s">
        <v>89</v>
      </c>
      <c r="W116" s="120" t="s">
        <v>94</v>
      </c>
      <c r="X116" s="120" t="s">
        <v>94</v>
      </c>
      <c r="Y116" s="120">
        <v>1159</v>
      </c>
      <c r="Z116" s="120">
        <v>1159</v>
      </c>
      <c r="AA116" s="120">
        <v>2318</v>
      </c>
      <c r="AB116" s="120">
        <v>1230</v>
      </c>
      <c r="AC116" s="120">
        <v>3477</v>
      </c>
      <c r="AD116" s="120">
        <v>3778</v>
      </c>
      <c r="AE116" s="120">
        <v>3778</v>
      </c>
      <c r="AF116" s="120">
        <v>3778</v>
      </c>
      <c r="AG116" s="120">
        <v>3778</v>
      </c>
      <c r="AH116" s="120">
        <v>4012</v>
      </c>
    </row>
    <row r="117" spans="1:34" s="15" customFormat="1" ht="25.5" customHeight="1">
      <c r="A117" s="153"/>
      <c r="B117" s="151"/>
      <c r="C117" s="137"/>
      <c r="D117" s="136"/>
      <c r="E117" s="136"/>
      <c r="F117" s="139"/>
      <c r="G117" s="139"/>
      <c r="H117" s="87" t="s">
        <v>44</v>
      </c>
      <c r="I117" s="2">
        <f>K117+M117+O117+Q117+S117</f>
        <v>1091519.46</v>
      </c>
      <c r="J117" s="2">
        <f>L117+N117+P117+R117+T117</f>
        <v>959502.42999999993</v>
      </c>
      <c r="K117" s="100">
        <v>294713</v>
      </c>
      <c r="L117" s="2">
        <v>294713</v>
      </c>
      <c r="M117" s="100">
        <v>0</v>
      </c>
      <c r="N117" s="2">
        <v>0</v>
      </c>
      <c r="O117" s="2">
        <v>290682.40000000002</v>
      </c>
      <c r="P117" s="2">
        <v>254665.37</v>
      </c>
      <c r="Q117" s="2">
        <v>48000</v>
      </c>
      <c r="R117" s="2"/>
      <c r="S117" s="2">
        <v>458124.06</v>
      </c>
      <c r="T117" s="2">
        <v>410124.06</v>
      </c>
      <c r="U117" s="137"/>
      <c r="V117" s="120"/>
      <c r="W117" s="120"/>
      <c r="X117" s="120"/>
      <c r="Y117" s="120"/>
      <c r="Z117" s="120"/>
      <c r="AA117" s="120"/>
      <c r="AB117" s="120"/>
      <c r="AC117" s="120"/>
      <c r="AD117" s="120"/>
      <c r="AE117" s="120"/>
      <c r="AF117" s="120"/>
      <c r="AG117" s="120"/>
      <c r="AH117" s="120"/>
    </row>
    <row r="118" spans="1:34" s="15" customFormat="1" ht="23.25" customHeight="1">
      <c r="A118" s="154"/>
      <c r="B118" s="151"/>
      <c r="C118" s="137"/>
      <c r="D118" s="136"/>
      <c r="E118" s="136"/>
      <c r="F118" s="139"/>
      <c r="G118" s="139"/>
      <c r="H118" s="87" t="s">
        <v>49</v>
      </c>
      <c r="I118" s="2">
        <f>K118+M118+O118+Q118+S118</f>
        <v>0</v>
      </c>
      <c r="J118" s="2">
        <f>L118+N118+P118+R118+T118</f>
        <v>0</v>
      </c>
      <c r="K118" s="100"/>
      <c r="L118" s="2"/>
      <c r="M118" s="100"/>
      <c r="N118" s="2"/>
      <c r="O118" s="2">
        <v>0</v>
      </c>
      <c r="P118" s="2">
        <v>0</v>
      </c>
      <c r="Q118" s="2">
        <v>0</v>
      </c>
      <c r="R118" s="2">
        <v>0</v>
      </c>
      <c r="S118" s="2">
        <v>0</v>
      </c>
      <c r="T118" s="2">
        <v>0</v>
      </c>
      <c r="U118" s="137"/>
      <c r="V118" s="120"/>
      <c r="W118" s="120"/>
      <c r="X118" s="120"/>
      <c r="Y118" s="120"/>
      <c r="Z118" s="120"/>
      <c r="AA118" s="120"/>
      <c r="AB118" s="120"/>
      <c r="AC118" s="120"/>
      <c r="AD118" s="120"/>
      <c r="AE118" s="120"/>
      <c r="AF118" s="120"/>
      <c r="AG118" s="120"/>
      <c r="AH118" s="120"/>
    </row>
    <row r="119" spans="1:34" s="15" customFormat="1" ht="52.5" customHeight="1">
      <c r="A119" s="152" t="s">
        <v>141</v>
      </c>
      <c r="B119" s="151" t="s">
        <v>142</v>
      </c>
      <c r="C119" s="137" t="s">
        <v>50</v>
      </c>
      <c r="D119" s="137" t="s">
        <v>234</v>
      </c>
      <c r="E119" s="137" t="s">
        <v>235</v>
      </c>
      <c r="F119" s="152" t="s">
        <v>247</v>
      </c>
      <c r="G119" s="152" t="s">
        <v>237</v>
      </c>
      <c r="H119" s="87" t="s">
        <v>19</v>
      </c>
      <c r="I119" s="2">
        <f t="shared" ref="I119:R119" si="128">I120+I121</f>
        <v>31589246.600000001</v>
      </c>
      <c r="J119" s="2">
        <f t="shared" si="128"/>
        <v>31176004.609999999</v>
      </c>
      <c r="K119" s="2">
        <f>K120+K121</f>
        <v>1961326.6800000002</v>
      </c>
      <c r="L119" s="2">
        <f>L120+L121</f>
        <v>1961326.6800000002</v>
      </c>
      <c r="M119" s="2">
        <f t="shared" si="128"/>
        <v>9339238.5999999996</v>
      </c>
      <c r="N119" s="2">
        <f t="shared" si="128"/>
        <v>9339238.5999999996</v>
      </c>
      <c r="O119" s="2">
        <f t="shared" si="128"/>
        <v>6801791.1399999997</v>
      </c>
      <c r="P119" s="2">
        <f t="shared" si="128"/>
        <v>6795791.1399999997</v>
      </c>
      <c r="Q119" s="2">
        <f t="shared" si="128"/>
        <v>6729159.9799999995</v>
      </c>
      <c r="R119" s="2">
        <f t="shared" si="128"/>
        <v>6321917.9899999993</v>
      </c>
      <c r="S119" s="2">
        <f t="shared" ref="S119:T119" si="129">S120+S121</f>
        <v>6757730.2000000002</v>
      </c>
      <c r="T119" s="2">
        <f t="shared" si="129"/>
        <v>6757730.2000000002</v>
      </c>
      <c r="U119" s="137" t="s">
        <v>143</v>
      </c>
      <c r="V119" s="120" t="s">
        <v>51</v>
      </c>
      <c r="W119" s="120" t="s">
        <v>94</v>
      </c>
      <c r="X119" s="120" t="s">
        <v>94</v>
      </c>
      <c r="Y119" s="120">
        <v>75</v>
      </c>
      <c r="Z119" s="120">
        <v>87.7</v>
      </c>
      <c r="AA119" s="120">
        <v>76</v>
      </c>
      <c r="AB119" s="120">
        <v>77.989999999999995</v>
      </c>
      <c r="AC119" s="120">
        <v>77</v>
      </c>
      <c r="AD119" s="120">
        <v>80.430000000000007</v>
      </c>
      <c r="AE119" s="120">
        <v>80.430000000000007</v>
      </c>
      <c r="AF119" s="120">
        <v>80.430000000000007</v>
      </c>
      <c r="AG119" s="120">
        <v>80.430000000000007</v>
      </c>
      <c r="AH119" s="120">
        <v>80.599999999999994</v>
      </c>
    </row>
    <row r="120" spans="1:34" s="15" customFormat="1" ht="31.5" customHeight="1">
      <c r="A120" s="152"/>
      <c r="B120" s="151"/>
      <c r="C120" s="137"/>
      <c r="D120" s="137"/>
      <c r="E120" s="137"/>
      <c r="F120" s="152"/>
      <c r="G120" s="152"/>
      <c r="H120" s="87" t="s">
        <v>44</v>
      </c>
      <c r="I120" s="2">
        <f>K120+M120+O120+Q120+S120</f>
        <v>10214709.029999999</v>
      </c>
      <c r="J120" s="2">
        <f>L120+N120+P120+R120+T120</f>
        <v>10048371.369999999</v>
      </c>
      <c r="K120" s="100">
        <v>552309.59</v>
      </c>
      <c r="L120" s="2">
        <v>552309.59</v>
      </c>
      <c r="M120" s="100">
        <v>3578610.6</v>
      </c>
      <c r="N120" s="2">
        <v>3578610.6</v>
      </c>
      <c r="O120" s="2">
        <v>2056140</v>
      </c>
      <c r="P120" s="2">
        <v>2050140</v>
      </c>
      <c r="Q120" s="2">
        <v>1983508.84</v>
      </c>
      <c r="R120" s="2">
        <v>1823171.18</v>
      </c>
      <c r="S120" s="2">
        <v>2044140</v>
      </c>
      <c r="T120" s="2">
        <v>2044140</v>
      </c>
      <c r="U120" s="137"/>
      <c r="V120" s="120"/>
      <c r="W120" s="120"/>
      <c r="X120" s="120"/>
      <c r="Y120" s="120"/>
      <c r="Z120" s="120"/>
      <c r="AA120" s="120"/>
      <c r="AB120" s="120"/>
      <c r="AC120" s="120"/>
      <c r="AD120" s="120"/>
      <c r="AE120" s="120"/>
      <c r="AF120" s="120"/>
      <c r="AG120" s="120"/>
      <c r="AH120" s="120"/>
    </row>
    <row r="121" spans="1:34" s="15" customFormat="1" ht="30.75" customHeight="1">
      <c r="A121" s="152"/>
      <c r="B121" s="141"/>
      <c r="C121" s="135"/>
      <c r="D121" s="137"/>
      <c r="E121" s="137"/>
      <c r="F121" s="152"/>
      <c r="G121" s="152"/>
      <c r="H121" s="87" t="s">
        <v>49</v>
      </c>
      <c r="I121" s="2">
        <f>K121+M121+O121+Q121+S121</f>
        <v>21374537.57</v>
      </c>
      <c r="J121" s="2">
        <f>L121+N121+P121+R121+T121</f>
        <v>21127633.239999998</v>
      </c>
      <c r="K121" s="100">
        <v>1409017.09</v>
      </c>
      <c r="L121" s="2">
        <v>1409017.09</v>
      </c>
      <c r="M121" s="100">
        <v>5760628</v>
      </c>
      <c r="N121" s="2">
        <v>5760628</v>
      </c>
      <c r="O121" s="2">
        <v>4745651.1399999997</v>
      </c>
      <c r="P121" s="2">
        <v>4745651.1399999997</v>
      </c>
      <c r="Q121" s="2">
        <v>4745651.1399999997</v>
      </c>
      <c r="R121" s="2">
        <v>4498746.8099999996</v>
      </c>
      <c r="S121" s="2">
        <v>4713590.2</v>
      </c>
      <c r="T121" s="2">
        <v>4713590.2</v>
      </c>
      <c r="U121" s="137"/>
      <c r="V121" s="120"/>
      <c r="W121" s="120"/>
      <c r="X121" s="120"/>
      <c r="Y121" s="120"/>
      <c r="Z121" s="120"/>
      <c r="AA121" s="120"/>
      <c r="AB121" s="120"/>
      <c r="AC121" s="120"/>
      <c r="AD121" s="120"/>
      <c r="AE121" s="120"/>
      <c r="AF121" s="120"/>
      <c r="AG121" s="120"/>
      <c r="AH121" s="120"/>
    </row>
    <row r="122" spans="1:34" s="59" customFormat="1" ht="32.25" customHeight="1">
      <c r="A122" s="194" t="s">
        <v>272</v>
      </c>
      <c r="B122" s="140" t="s">
        <v>273</v>
      </c>
      <c r="C122" s="140"/>
      <c r="D122" s="140"/>
      <c r="E122" s="140"/>
      <c r="F122" s="140"/>
      <c r="G122" s="140"/>
      <c r="H122" s="57" t="s">
        <v>19</v>
      </c>
      <c r="I122" s="58">
        <f>I123+I124</f>
        <v>2015084.71</v>
      </c>
      <c r="J122" s="58">
        <f t="shared" ref="J122:P122" si="130">J123+J124</f>
        <v>2015084.71</v>
      </c>
      <c r="K122" s="58">
        <f t="shared" si="130"/>
        <v>0</v>
      </c>
      <c r="L122" s="58">
        <f t="shared" si="130"/>
        <v>0</v>
      </c>
      <c r="M122" s="58">
        <f t="shared" si="130"/>
        <v>0</v>
      </c>
      <c r="N122" s="58">
        <f t="shared" si="130"/>
        <v>0</v>
      </c>
      <c r="O122" s="58">
        <f t="shared" si="130"/>
        <v>114036.81</v>
      </c>
      <c r="P122" s="58">
        <f t="shared" si="130"/>
        <v>114036.81</v>
      </c>
      <c r="Q122" s="58">
        <f t="shared" ref="Q122:R122" si="131">Q123+Q124</f>
        <v>734341.26</v>
      </c>
      <c r="R122" s="58">
        <f t="shared" si="131"/>
        <v>734341.26</v>
      </c>
      <c r="S122" s="58">
        <f t="shared" ref="S122:T122" si="132">S123+S124</f>
        <v>1166706.6399999999</v>
      </c>
      <c r="T122" s="58">
        <f t="shared" si="132"/>
        <v>1166706.6399999999</v>
      </c>
      <c r="U122" s="117" t="s">
        <v>94</v>
      </c>
      <c r="V122" s="117" t="s">
        <v>94</v>
      </c>
      <c r="W122" s="117" t="s">
        <v>94</v>
      </c>
      <c r="X122" s="117" t="s">
        <v>94</v>
      </c>
      <c r="Y122" s="117" t="s">
        <v>94</v>
      </c>
      <c r="Z122" s="117" t="s">
        <v>94</v>
      </c>
      <c r="AA122" s="117" t="s">
        <v>94</v>
      </c>
      <c r="AB122" s="117" t="s">
        <v>94</v>
      </c>
      <c r="AC122" s="117" t="s">
        <v>94</v>
      </c>
      <c r="AD122" s="117" t="s">
        <v>94</v>
      </c>
      <c r="AE122" s="117" t="s">
        <v>94</v>
      </c>
      <c r="AF122" s="117" t="s">
        <v>94</v>
      </c>
      <c r="AG122" s="117" t="s">
        <v>94</v>
      </c>
      <c r="AH122" s="117" t="s">
        <v>94</v>
      </c>
    </row>
    <row r="123" spans="1:34" s="59" customFormat="1" ht="25.5" customHeight="1">
      <c r="A123" s="194"/>
      <c r="B123" s="140"/>
      <c r="C123" s="140"/>
      <c r="D123" s="140"/>
      <c r="E123" s="140"/>
      <c r="F123" s="140"/>
      <c r="G123" s="140"/>
      <c r="H123" s="57" t="s">
        <v>44</v>
      </c>
      <c r="I123" s="58">
        <f>I126</f>
        <v>40301.97</v>
      </c>
      <c r="J123" s="58">
        <f t="shared" ref="J123:P123" si="133">J126</f>
        <v>40301.97</v>
      </c>
      <c r="K123" s="58">
        <f t="shared" si="133"/>
        <v>0</v>
      </c>
      <c r="L123" s="58">
        <f t="shared" si="133"/>
        <v>0</v>
      </c>
      <c r="M123" s="58">
        <f t="shared" si="133"/>
        <v>0</v>
      </c>
      <c r="N123" s="58">
        <f t="shared" si="133"/>
        <v>0</v>
      </c>
      <c r="O123" s="58">
        <f t="shared" si="133"/>
        <v>2281</v>
      </c>
      <c r="P123" s="58">
        <f t="shared" si="133"/>
        <v>2281</v>
      </c>
      <c r="Q123" s="58">
        <f t="shared" ref="Q123:R123" si="134">Q126</f>
        <v>14686.83</v>
      </c>
      <c r="R123" s="58">
        <f t="shared" si="134"/>
        <v>14686.83</v>
      </c>
      <c r="S123" s="58">
        <f t="shared" ref="S123:T123" si="135">S126</f>
        <v>23334.14</v>
      </c>
      <c r="T123" s="58">
        <f t="shared" si="135"/>
        <v>23334.14</v>
      </c>
      <c r="U123" s="118"/>
      <c r="V123" s="118"/>
      <c r="W123" s="118"/>
      <c r="X123" s="118"/>
      <c r="Y123" s="118"/>
      <c r="Z123" s="118"/>
      <c r="AA123" s="118"/>
      <c r="AB123" s="118"/>
      <c r="AC123" s="118"/>
      <c r="AD123" s="118"/>
      <c r="AE123" s="118"/>
      <c r="AF123" s="118"/>
      <c r="AG123" s="118"/>
      <c r="AH123" s="118"/>
    </row>
    <row r="124" spans="1:34" s="59" customFormat="1" ht="24.75" customHeight="1">
      <c r="A124" s="194"/>
      <c r="B124" s="140"/>
      <c r="C124" s="140"/>
      <c r="D124" s="140"/>
      <c r="E124" s="140"/>
      <c r="F124" s="140"/>
      <c r="G124" s="140"/>
      <c r="H124" s="57" t="s">
        <v>49</v>
      </c>
      <c r="I124" s="58">
        <f>I127</f>
        <v>1974782.74</v>
      </c>
      <c r="J124" s="58">
        <f t="shared" ref="J124:P124" si="136">J127</f>
        <v>1974782.74</v>
      </c>
      <c r="K124" s="58">
        <f t="shared" si="136"/>
        <v>0</v>
      </c>
      <c r="L124" s="58">
        <f t="shared" si="136"/>
        <v>0</v>
      </c>
      <c r="M124" s="58">
        <f t="shared" si="136"/>
        <v>0</v>
      </c>
      <c r="N124" s="58">
        <f t="shared" si="136"/>
        <v>0</v>
      </c>
      <c r="O124" s="58">
        <f t="shared" si="136"/>
        <v>111755.81</v>
      </c>
      <c r="P124" s="58">
        <f t="shared" si="136"/>
        <v>111755.81</v>
      </c>
      <c r="Q124" s="58">
        <f t="shared" ref="Q124:R124" si="137">Q127</f>
        <v>719654.43</v>
      </c>
      <c r="R124" s="58">
        <f t="shared" si="137"/>
        <v>719654.43</v>
      </c>
      <c r="S124" s="58">
        <f t="shared" ref="S124:T124" si="138">S127</f>
        <v>1143372.5</v>
      </c>
      <c r="T124" s="58">
        <f t="shared" si="138"/>
        <v>1143372.5</v>
      </c>
      <c r="U124" s="118"/>
      <c r="V124" s="118"/>
      <c r="W124" s="118"/>
      <c r="X124" s="118"/>
      <c r="Y124" s="118"/>
      <c r="Z124" s="118"/>
      <c r="AA124" s="118"/>
      <c r="AB124" s="118"/>
      <c r="AC124" s="118"/>
      <c r="AD124" s="118"/>
      <c r="AE124" s="118"/>
      <c r="AF124" s="118"/>
      <c r="AG124" s="118"/>
      <c r="AH124" s="118"/>
    </row>
    <row r="125" spans="1:34" s="59" customFormat="1" ht="42.75" customHeight="1">
      <c r="A125" s="233" t="s">
        <v>147</v>
      </c>
      <c r="B125" s="161" t="s">
        <v>274</v>
      </c>
      <c r="C125" s="145" t="s">
        <v>50</v>
      </c>
      <c r="D125" s="101">
        <v>20</v>
      </c>
      <c r="E125" s="101">
        <v>1</v>
      </c>
      <c r="F125" s="104" t="s">
        <v>275</v>
      </c>
      <c r="G125" s="104" t="s">
        <v>221</v>
      </c>
      <c r="H125" s="57" t="s">
        <v>19</v>
      </c>
      <c r="I125" s="58">
        <f>I126+I127</f>
        <v>2015084.71</v>
      </c>
      <c r="J125" s="58">
        <f t="shared" ref="J125:P125" si="139">J126+J127</f>
        <v>2015084.71</v>
      </c>
      <c r="K125" s="58">
        <f t="shared" si="139"/>
        <v>0</v>
      </c>
      <c r="L125" s="58">
        <f t="shared" si="139"/>
        <v>0</v>
      </c>
      <c r="M125" s="58">
        <f t="shared" si="139"/>
        <v>0</v>
      </c>
      <c r="N125" s="58">
        <f t="shared" si="139"/>
        <v>0</v>
      </c>
      <c r="O125" s="58">
        <f t="shared" si="139"/>
        <v>114036.81</v>
      </c>
      <c r="P125" s="58">
        <f t="shared" si="139"/>
        <v>114036.81</v>
      </c>
      <c r="Q125" s="58">
        <f t="shared" ref="Q125:R125" si="140">Q126+Q127</f>
        <v>734341.26</v>
      </c>
      <c r="R125" s="58">
        <f t="shared" si="140"/>
        <v>734341.26</v>
      </c>
      <c r="S125" s="58">
        <f t="shared" ref="S125:T125" si="141">S126+S127</f>
        <v>1166706.6399999999</v>
      </c>
      <c r="T125" s="58">
        <f t="shared" si="141"/>
        <v>1166706.6399999999</v>
      </c>
      <c r="U125" s="89"/>
      <c r="V125" s="74"/>
      <c r="W125" s="74"/>
      <c r="X125" s="74"/>
      <c r="Y125" s="74"/>
      <c r="Z125" s="74"/>
      <c r="AA125" s="74"/>
      <c r="AB125" s="74"/>
      <c r="AC125" s="74"/>
      <c r="AD125" s="74"/>
      <c r="AE125" s="74"/>
      <c r="AF125" s="74"/>
      <c r="AG125" s="74"/>
      <c r="AH125" s="74"/>
    </row>
    <row r="126" spans="1:34" s="59" customFormat="1" ht="27.75" customHeight="1">
      <c r="A126" s="234"/>
      <c r="B126" s="210"/>
      <c r="C126" s="145"/>
      <c r="D126" s="105"/>
      <c r="E126" s="105"/>
      <c r="F126" s="106"/>
      <c r="G126" s="105"/>
      <c r="H126" s="57" t="s">
        <v>44</v>
      </c>
      <c r="I126" s="58">
        <f>I129</f>
        <v>40301.97</v>
      </c>
      <c r="J126" s="58">
        <f>J129</f>
        <v>40301.97</v>
      </c>
      <c r="K126" s="58">
        <f t="shared" ref="K126:P126" si="142">K129</f>
        <v>0</v>
      </c>
      <c r="L126" s="58">
        <f t="shared" si="142"/>
        <v>0</v>
      </c>
      <c r="M126" s="58">
        <f t="shared" si="142"/>
        <v>0</v>
      </c>
      <c r="N126" s="58">
        <f t="shared" si="142"/>
        <v>0</v>
      </c>
      <c r="O126" s="58">
        <f t="shared" si="142"/>
        <v>2281</v>
      </c>
      <c r="P126" s="58">
        <f t="shared" si="142"/>
        <v>2281</v>
      </c>
      <c r="Q126" s="58">
        <f t="shared" ref="Q126:R126" si="143">Q129</f>
        <v>14686.83</v>
      </c>
      <c r="R126" s="58">
        <f t="shared" si="143"/>
        <v>14686.83</v>
      </c>
      <c r="S126" s="58">
        <f t="shared" ref="S126:T126" si="144">S129</f>
        <v>23334.14</v>
      </c>
      <c r="T126" s="58">
        <f t="shared" si="144"/>
        <v>23334.14</v>
      </c>
      <c r="U126" s="89"/>
      <c r="V126" s="74"/>
      <c r="W126" s="74"/>
      <c r="X126" s="74"/>
      <c r="Y126" s="74"/>
      <c r="Z126" s="74"/>
      <c r="AA126" s="74"/>
      <c r="AB126" s="74"/>
      <c r="AC126" s="74"/>
      <c r="AD126" s="74"/>
      <c r="AE126" s="74"/>
      <c r="AF126" s="74"/>
      <c r="AG126" s="74"/>
      <c r="AH126" s="74"/>
    </row>
    <row r="127" spans="1:34" s="59" customFormat="1" ht="26.25" customHeight="1">
      <c r="A127" s="234"/>
      <c r="B127" s="210"/>
      <c r="C127" s="150"/>
      <c r="D127" s="107"/>
      <c r="E127" s="107"/>
      <c r="F127" s="107"/>
      <c r="G127" s="107"/>
      <c r="H127" s="57" t="s">
        <v>49</v>
      </c>
      <c r="I127" s="58">
        <f>I130</f>
        <v>1974782.74</v>
      </c>
      <c r="J127" s="58">
        <f t="shared" ref="J127:P127" si="145">J130</f>
        <v>1974782.74</v>
      </c>
      <c r="K127" s="58">
        <f t="shared" si="145"/>
        <v>0</v>
      </c>
      <c r="L127" s="58">
        <f t="shared" si="145"/>
        <v>0</v>
      </c>
      <c r="M127" s="58">
        <f t="shared" si="145"/>
        <v>0</v>
      </c>
      <c r="N127" s="58">
        <f t="shared" si="145"/>
        <v>0</v>
      </c>
      <c r="O127" s="58">
        <f t="shared" si="145"/>
        <v>111755.81</v>
      </c>
      <c r="P127" s="58">
        <f t="shared" si="145"/>
        <v>111755.81</v>
      </c>
      <c r="Q127" s="58">
        <f t="shared" ref="Q127:R127" si="146">Q130</f>
        <v>719654.43</v>
      </c>
      <c r="R127" s="58">
        <f t="shared" si="146"/>
        <v>719654.43</v>
      </c>
      <c r="S127" s="58">
        <f t="shared" ref="S127:T127" si="147">S130</f>
        <v>1143372.5</v>
      </c>
      <c r="T127" s="58">
        <f t="shared" si="147"/>
        <v>1143372.5</v>
      </c>
      <c r="U127" s="89"/>
      <c r="V127" s="74"/>
      <c r="W127" s="74"/>
      <c r="X127" s="74"/>
      <c r="Y127" s="74"/>
      <c r="Z127" s="74"/>
      <c r="AA127" s="74"/>
      <c r="AB127" s="74"/>
      <c r="AC127" s="74"/>
      <c r="AD127" s="74"/>
      <c r="AE127" s="74"/>
      <c r="AF127" s="74"/>
      <c r="AG127" s="74"/>
      <c r="AH127" s="74"/>
    </row>
    <row r="128" spans="1:34" s="15" customFormat="1" ht="38.25" customHeight="1">
      <c r="A128" s="138" t="s">
        <v>148</v>
      </c>
      <c r="B128" s="141" t="s">
        <v>352</v>
      </c>
      <c r="C128" s="137" t="s">
        <v>50</v>
      </c>
      <c r="D128" s="83" t="s">
        <v>276</v>
      </c>
      <c r="E128" s="83" t="s">
        <v>264</v>
      </c>
      <c r="F128" s="108" t="s">
        <v>277</v>
      </c>
      <c r="G128" s="83" t="s">
        <v>278</v>
      </c>
      <c r="H128" s="87" t="s">
        <v>19</v>
      </c>
      <c r="I128" s="1">
        <f>I129+I130</f>
        <v>2015084.71</v>
      </c>
      <c r="J128" s="1">
        <f t="shared" ref="J128:P128" si="148">J129+J130</f>
        <v>2015084.71</v>
      </c>
      <c r="K128" s="1">
        <f t="shared" si="148"/>
        <v>0</v>
      </c>
      <c r="L128" s="1">
        <f t="shared" si="148"/>
        <v>0</v>
      </c>
      <c r="M128" s="1">
        <f t="shared" si="148"/>
        <v>0</v>
      </c>
      <c r="N128" s="1">
        <f t="shared" si="148"/>
        <v>0</v>
      </c>
      <c r="O128" s="1">
        <f t="shared" si="148"/>
        <v>114036.81</v>
      </c>
      <c r="P128" s="1">
        <f t="shared" si="148"/>
        <v>114036.81</v>
      </c>
      <c r="Q128" s="1">
        <f t="shared" ref="Q128:R128" si="149">Q129+Q130</f>
        <v>734341.26</v>
      </c>
      <c r="R128" s="1">
        <f t="shared" si="149"/>
        <v>734341.26</v>
      </c>
      <c r="S128" s="1">
        <f t="shared" ref="S128:T128" si="150">S129+S130</f>
        <v>1166706.6399999999</v>
      </c>
      <c r="T128" s="1">
        <f t="shared" si="150"/>
        <v>1166706.6399999999</v>
      </c>
      <c r="U128" s="207" t="s">
        <v>353</v>
      </c>
      <c r="V128" s="120" t="s">
        <v>51</v>
      </c>
      <c r="W128" s="115" t="s">
        <v>94</v>
      </c>
      <c r="X128" s="115" t="s">
        <v>94</v>
      </c>
      <c r="Y128" s="115" t="s">
        <v>94</v>
      </c>
      <c r="Z128" s="115" t="s">
        <v>94</v>
      </c>
      <c r="AA128" s="115" t="s">
        <v>94</v>
      </c>
      <c r="AB128" s="115" t="s">
        <v>94</v>
      </c>
      <c r="AC128" s="115">
        <v>100</v>
      </c>
      <c r="AD128" s="115">
        <v>100</v>
      </c>
      <c r="AE128" s="115">
        <v>100</v>
      </c>
      <c r="AF128" s="115">
        <v>100</v>
      </c>
      <c r="AG128" s="115">
        <v>100</v>
      </c>
      <c r="AH128" s="115">
        <v>100</v>
      </c>
    </row>
    <row r="129" spans="1:34" s="15" customFormat="1" ht="34.5" customHeight="1">
      <c r="A129" s="139"/>
      <c r="B129" s="142"/>
      <c r="C129" s="137"/>
      <c r="D129" s="84"/>
      <c r="E129" s="84"/>
      <c r="F129" s="9"/>
      <c r="G129" s="84"/>
      <c r="H129" s="87" t="s">
        <v>44</v>
      </c>
      <c r="I129" s="1">
        <f>K129+M129+O129+Q129+S129</f>
        <v>40301.97</v>
      </c>
      <c r="J129" s="1">
        <f>L129+N129+P129+R129+T129</f>
        <v>40301.97</v>
      </c>
      <c r="K129" s="109">
        <v>0</v>
      </c>
      <c r="L129" s="1">
        <v>0</v>
      </c>
      <c r="M129" s="109">
        <v>0</v>
      </c>
      <c r="N129" s="1">
        <v>0</v>
      </c>
      <c r="O129" s="1">
        <v>2281</v>
      </c>
      <c r="P129" s="1">
        <v>2281</v>
      </c>
      <c r="Q129" s="2">
        <v>14686.83</v>
      </c>
      <c r="R129" s="2">
        <v>14686.83</v>
      </c>
      <c r="S129" s="2">
        <v>23334.14</v>
      </c>
      <c r="T129" s="2">
        <v>23334.14</v>
      </c>
      <c r="U129" s="208"/>
      <c r="V129" s="120"/>
      <c r="W129" s="116"/>
      <c r="X129" s="116"/>
      <c r="Y129" s="116"/>
      <c r="Z129" s="116"/>
      <c r="AA129" s="116"/>
      <c r="AB129" s="116"/>
      <c r="AC129" s="116"/>
      <c r="AD129" s="116"/>
      <c r="AE129" s="116"/>
      <c r="AF129" s="116"/>
      <c r="AG129" s="116"/>
      <c r="AH129" s="116"/>
    </row>
    <row r="130" spans="1:34" s="15" customFormat="1" ht="133.5" customHeight="1">
      <c r="A130" s="159"/>
      <c r="B130" s="143"/>
      <c r="C130" s="137"/>
      <c r="D130" s="85"/>
      <c r="E130" s="85"/>
      <c r="F130" s="85"/>
      <c r="G130" s="85"/>
      <c r="H130" s="87" t="s">
        <v>49</v>
      </c>
      <c r="I130" s="1">
        <f>K130+M130+O130+Q130+S130</f>
        <v>1974782.74</v>
      </c>
      <c r="J130" s="1">
        <f>L130+N130+P130+R130+T130</f>
        <v>1974782.74</v>
      </c>
      <c r="K130" s="109">
        <v>0</v>
      </c>
      <c r="L130" s="1">
        <v>0</v>
      </c>
      <c r="M130" s="109">
        <v>0</v>
      </c>
      <c r="N130" s="1">
        <v>0</v>
      </c>
      <c r="O130" s="1">
        <v>111755.81</v>
      </c>
      <c r="P130" s="1">
        <v>111755.81</v>
      </c>
      <c r="Q130" s="2">
        <v>719654.43</v>
      </c>
      <c r="R130" s="2">
        <v>719654.43</v>
      </c>
      <c r="S130" s="2">
        <v>1143372.5</v>
      </c>
      <c r="T130" s="2">
        <v>1143372.5</v>
      </c>
      <c r="U130" s="209"/>
      <c r="V130" s="120"/>
      <c r="W130" s="116"/>
      <c r="X130" s="116"/>
      <c r="Y130" s="116"/>
      <c r="Z130" s="116"/>
      <c r="AA130" s="116"/>
      <c r="AB130" s="116"/>
      <c r="AC130" s="123"/>
      <c r="AD130" s="123"/>
      <c r="AE130" s="123"/>
      <c r="AF130" s="123"/>
      <c r="AG130" s="123"/>
      <c r="AH130" s="123"/>
    </row>
    <row r="131" spans="1:34" s="59" customFormat="1" ht="30.75" customHeight="1">
      <c r="A131" s="156" t="s">
        <v>279</v>
      </c>
      <c r="B131" s="198" t="s">
        <v>280</v>
      </c>
      <c r="C131" s="199"/>
      <c r="D131" s="199"/>
      <c r="E131" s="199"/>
      <c r="F131" s="199"/>
      <c r="G131" s="200"/>
      <c r="H131" s="57" t="s">
        <v>19</v>
      </c>
      <c r="I131" s="58">
        <f>I132+I133</f>
        <v>11005768.769999998</v>
      </c>
      <c r="J131" s="58">
        <f t="shared" ref="J131:P131" si="151">J132+J133</f>
        <v>11004426.429999998</v>
      </c>
      <c r="K131" s="58">
        <f t="shared" si="151"/>
        <v>0</v>
      </c>
      <c r="L131" s="58">
        <f t="shared" si="151"/>
        <v>0</v>
      </c>
      <c r="M131" s="58">
        <f t="shared" si="151"/>
        <v>0</v>
      </c>
      <c r="N131" s="58">
        <f t="shared" si="151"/>
        <v>0</v>
      </c>
      <c r="O131" s="58">
        <f t="shared" si="151"/>
        <v>1510441.47</v>
      </c>
      <c r="P131" s="58">
        <f t="shared" si="151"/>
        <v>1510441.47</v>
      </c>
      <c r="Q131" s="58">
        <f t="shared" ref="Q131:R131" si="152">Q132+Q133</f>
        <v>4780551.0199999996</v>
      </c>
      <c r="R131" s="58">
        <f t="shared" si="152"/>
        <v>4780551.0199999996</v>
      </c>
      <c r="S131" s="58">
        <f t="shared" ref="S131:T131" si="153">S132+S133</f>
        <v>4714776.2799999993</v>
      </c>
      <c r="T131" s="58">
        <f t="shared" si="153"/>
        <v>4713433.9399999995</v>
      </c>
      <c r="U131" s="89"/>
      <c r="V131" s="74"/>
      <c r="W131" s="74"/>
      <c r="X131" s="74"/>
      <c r="Y131" s="74"/>
      <c r="Z131" s="74"/>
      <c r="AA131" s="74"/>
      <c r="AB131" s="74"/>
      <c r="AC131" s="74"/>
      <c r="AD131" s="74"/>
      <c r="AE131" s="74"/>
      <c r="AF131" s="74"/>
      <c r="AG131" s="74"/>
      <c r="AH131" s="74"/>
    </row>
    <row r="132" spans="1:34" s="59" customFormat="1" ht="21" customHeight="1">
      <c r="A132" s="157"/>
      <c r="B132" s="201"/>
      <c r="C132" s="202"/>
      <c r="D132" s="202"/>
      <c r="E132" s="202"/>
      <c r="F132" s="202"/>
      <c r="G132" s="203"/>
      <c r="H132" s="57" t="s">
        <v>44</v>
      </c>
      <c r="I132" s="58">
        <f>I135</f>
        <v>221430.87</v>
      </c>
      <c r="J132" s="58">
        <f t="shared" ref="J132:P132" si="154">J135</f>
        <v>220088.53</v>
      </c>
      <c r="K132" s="58">
        <f t="shared" si="154"/>
        <v>0</v>
      </c>
      <c r="L132" s="58">
        <f t="shared" si="154"/>
        <v>0</v>
      </c>
      <c r="M132" s="58">
        <f t="shared" si="154"/>
        <v>0</v>
      </c>
      <c r="N132" s="58">
        <f t="shared" si="154"/>
        <v>0</v>
      </c>
      <c r="O132" s="58">
        <f t="shared" si="154"/>
        <v>30208.83</v>
      </c>
      <c r="P132" s="58">
        <f t="shared" si="154"/>
        <v>30208.83</v>
      </c>
      <c r="Q132" s="58">
        <f t="shared" ref="Q132:R132" si="155">Q135</f>
        <v>95611.02</v>
      </c>
      <c r="R132" s="58">
        <f t="shared" si="155"/>
        <v>95611.02</v>
      </c>
      <c r="S132" s="58">
        <f t="shared" ref="S132:T132" si="156">S135</f>
        <v>95611.02</v>
      </c>
      <c r="T132" s="58">
        <f t="shared" si="156"/>
        <v>94268.68</v>
      </c>
      <c r="U132" s="89"/>
      <c r="V132" s="74"/>
      <c r="W132" s="74"/>
      <c r="X132" s="74"/>
      <c r="Y132" s="74"/>
      <c r="Z132" s="74"/>
      <c r="AA132" s="74"/>
      <c r="AB132" s="74"/>
      <c r="AC132" s="74"/>
      <c r="AD132" s="74"/>
      <c r="AE132" s="74"/>
      <c r="AF132" s="74"/>
      <c r="AG132" s="74"/>
      <c r="AH132" s="74"/>
    </row>
    <row r="133" spans="1:34" s="59" customFormat="1" ht="21" customHeight="1">
      <c r="A133" s="246"/>
      <c r="B133" s="204"/>
      <c r="C133" s="205"/>
      <c r="D133" s="205"/>
      <c r="E133" s="205"/>
      <c r="F133" s="205"/>
      <c r="G133" s="206"/>
      <c r="H133" s="57" t="s">
        <v>49</v>
      </c>
      <c r="I133" s="58">
        <f>I136</f>
        <v>10784337.899999999</v>
      </c>
      <c r="J133" s="58">
        <f t="shared" ref="J133:P133" si="157">J136</f>
        <v>10784337.899999999</v>
      </c>
      <c r="K133" s="58">
        <f t="shared" si="157"/>
        <v>0</v>
      </c>
      <c r="L133" s="58">
        <f t="shared" si="157"/>
        <v>0</v>
      </c>
      <c r="M133" s="58">
        <f t="shared" si="157"/>
        <v>0</v>
      </c>
      <c r="N133" s="58">
        <f t="shared" si="157"/>
        <v>0</v>
      </c>
      <c r="O133" s="58">
        <f t="shared" si="157"/>
        <v>1480232.64</v>
      </c>
      <c r="P133" s="58">
        <f t="shared" si="157"/>
        <v>1480232.64</v>
      </c>
      <c r="Q133" s="58">
        <f t="shared" ref="Q133:R133" si="158">Q136</f>
        <v>4684940</v>
      </c>
      <c r="R133" s="58">
        <f t="shared" si="158"/>
        <v>4684940</v>
      </c>
      <c r="S133" s="58">
        <f t="shared" ref="S133:T133" si="159">S136</f>
        <v>4619165.26</v>
      </c>
      <c r="T133" s="58">
        <f t="shared" si="159"/>
        <v>4619165.26</v>
      </c>
      <c r="U133" s="89"/>
      <c r="V133" s="74"/>
      <c r="W133" s="74"/>
      <c r="X133" s="74"/>
      <c r="Y133" s="74"/>
      <c r="Z133" s="74"/>
      <c r="AA133" s="74"/>
      <c r="AB133" s="74"/>
      <c r="AC133" s="74"/>
      <c r="AD133" s="74"/>
      <c r="AE133" s="74"/>
      <c r="AF133" s="74"/>
      <c r="AG133" s="74"/>
      <c r="AH133" s="74"/>
    </row>
    <row r="134" spans="1:34" s="59" customFormat="1" ht="31.5" customHeight="1">
      <c r="A134" s="233" t="s">
        <v>165</v>
      </c>
      <c r="B134" s="161" t="s">
        <v>281</v>
      </c>
      <c r="C134" s="145" t="s">
        <v>50</v>
      </c>
      <c r="D134" s="101">
        <v>20</v>
      </c>
      <c r="E134" s="101">
        <v>1</v>
      </c>
      <c r="F134" s="101" t="s">
        <v>283</v>
      </c>
      <c r="G134" s="110" t="s">
        <v>221</v>
      </c>
      <c r="H134" s="57" t="s">
        <v>19</v>
      </c>
      <c r="I134" s="58">
        <f>I135+I136</f>
        <v>11005768.769999998</v>
      </c>
      <c r="J134" s="58">
        <f t="shared" ref="J134:P134" si="160">J135+J136</f>
        <v>11004426.429999998</v>
      </c>
      <c r="K134" s="58">
        <f t="shared" si="160"/>
        <v>0</v>
      </c>
      <c r="L134" s="58">
        <f t="shared" si="160"/>
        <v>0</v>
      </c>
      <c r="M134" s="58">
        <f t="shared" si="160"/>
        <v>0</v>
      </c>
      <c r="N134" s="58">
        <f t="shared" si="160"/>
        <v>0</v>
      </c>
      <c r="O134" s="58">
        <f t="shared" si="160"/>
        <v>1510441.47</v>
      </c>
      <c r="P134" s="58">
        <f t="shared" si="160"/>
        <v>1510441.47</v>
      </c>
      <c r="Q134" s="58">
        <f t="shared" ref="Q134:R134" si="161">Q135+Q136</f>
        <v>4780551.0199999996</v>
      </c>
      <c r="R134" s="58">
        <f t="shared" si="161"/>
        <v>4780551.0199999996</v>
      </c>
      <c r="S134" s="58">
        <f t="shared" ref="S134:T134" si="162">S135+S136</f>
        <v>4714776.2799999993</v>
      </c>
      <c r="T134" s="58">
        <f t="shared" si="162"/>
        <v>4713433.9399999995</v>
      </c>
      <c r="U134" s="89"/>
      <c r="V134" s="74"/>
      <c r="W134" s="74"/>
      <c r="X134" s="74"/>
      <c r="Y134" s="74"/>
      <c r="Z134" s="74"/>
      <c r="AA134" s="74"/>
      <c r="AB134" s="74"/>
      <c r="AC134" s="74"/>
      <c r="AD134" s="74"/>
      <c r="AE134" s="74"/>
      <c r="AF134" s="74"/>
      <c r="AG134" s="74"/>
      <c r="AH134" s="74"/>
    </row>
    <row r="135" spans="1:34" s="59" customFormat="1" ht="24" customHeight="1">
      <c r="A135" s="234"/>
      <c r="B135" s="210"/>
      <c r="C135" s="145"/>
      <c r="D135" s="90"/>
      <c r="E135" s="90"/>
      <c r="F135" s="111"/>
      <c r="G135" s="111"/>
      <c r="H135" s="57" t="s">
        <v>44</v>
      </c>
      <c r="I135" s="58">
        <f>I138</f>
        <v>221430.87</v>
      </c>
      <c r="J135" s="58">
        <f>J138</f>
        <v>220088.53</v>
      </c>
      <c r="K135" s="58">
        <f t="shared" ref="K135:P135" si="163">K138</f>
        <v>0</v>
      </c>
      <c r="L135" s="58">
        <f t="shared" si="163"/>
        <v>0</v>
      </c>
      <c r="M135" s="58">
        <f t="shared" si="163"/>
        <v>0</v>
      </c>
      <c r="N135" s="58">
        <f t="shared" si="163"/>
        <v>0</v>
      </c>
      <c r="O135" s="58">
        <f t="shared" si="163"/>
        <v>30208.83</v>
      </c>
      <c r="P135" s="58">
        <f t="shared" si="163"/>
        <v>30208.83</v>
      </c>
      <c r="Q135" s="58">
        <f t="shared" ref="Q135:R135" si="164">Q138</f>
        <v>95611.02</v>
      </c>
      <c r="R135" s="58">
        <f t="shared" si="164"/>
        <v>95611.02</v>
      </c>
      <c r="S135" s="58">
        <f t="shared" ref="S135:T135" si="165">S138</f>
        <v>95611.02</v>
      </c>
      <c r="T135" s="58">
        <f t="shared" si="165"/>
        <v>94268.68</v>
      </c>
      <c r="U135" s="89"/>
      <c r="V135" s="74"/>
      <c r="W135" s="74"/>
      <c r="X135" s="74"/>
      <c r="Y135" s="74"/>
      <c r="Z135" s="74"/>
      <c r="AA135" s="74"/>
      <c r="AB135" s="74"/>
      <c r="AC135" s="74"/>
      <c r="AD135" s="74"/>
      <c r="AE135" s="74"/>
      <c r="AF135" s="74"/>
      <c r="AG135" s="74"/>
      <c r="AH135" s="74"/>
    </row>
    <row r="136" spans="1:34" s="59" customFormat="1" ht="27.75" customHeight="1">
      <c r="A136" s="234"/>
      <c r="B136" s="133"/>
      <c r="C136" s="145"/>
      <c r="D136" s="93"/>
      <c r="E136" s="93"/>
      <c r="F136" s="112"/>
      <c r="G136" s="112"/>
      <c r="H136" s="57" t="s">
        <v>49</v>
      </c>
      <c r="I136" s="58">
        <f>I139</f>
        <v>10784337.899999999</v>
      </c>
      <c r="J136" s="58">
        <f>J139</f>
        <v>10784337.899999999</v>
      </c>
      <c r="K136" s="58">
        <f t="shared" ref="K136:P136" si="166">K139</f>
        <v>0</v>
      </c>
      <c r="L136" s="58">
        <f t="shared" si="166"/>
        <v>0</v>
      </c>
      <c r="M136" s="58">
        <f t="shared" si="166"/>
        <v>0</v>
      </c>
      <c r="N136" s="58">
        <f t="shared" si="166"/>
        <v>0</v>
      </c>
      <c r="O136" s="58">
        <f t="shared" si="166"/>
        <v>1480232.64</v>
      </c>
      <c r="P136" s="58">
        <f t="shared" si="166"/>
        <v>1480232.64</v>
      </c>
      <c r="Q136" s="58">
        <f t="shared" ref="Q136:R136" si="167">Q139</f>
        <v>4684940</v>
      </c>
      <c r="R136" s="58">
        <f t="shared" si="167"/>
        <v>4684940</v>
      </c>
      <c r="S136" s="58">
        <f t="shared" ref="S136:T136" si="168">S139</f>
        <v>4619165.26</v>
      </c>
      <c r="T136" s="58">
        <f t="shared" si="168"/>
        <v>4619165.26</v>
      </c>
      <c r="U136" s="89"/>
      <c r="V136" s="74"/>
      <c r="W136" s="74"/>
      <c r="X136" s="74"/>
      <c r="Y136" s="74"/>
      <c r="Z136" s="74"/>
      <c r="AA136" s="74"/>
      <c r="AB136" s="74"/>
      <c r="AC136" s="74"/>
      <c r="AD136" s="74"/>
      <c r="AE136" s="74"/>
      <c r="AF136" s="74"/>
      <c r="AG136" s="74"/>
      <c r="AH136" s="74"/>
    </row>
    <row r="137" spans="1:34" s="15" customFormat="1" ht="41.25" customHeight="1">
      <c r="A137" s="235" t="s">
        <v>166</v>
      </c>
      <c r="B137" s="141" t="s">
        <v>284</v>
      </c>
      <c r="C137" s="137" t="s">
        <v>50</v>
      </c>
      <c r="D137" s="83">
        <v>20</v>
      </c>
      <c r="E137" s="83">
        <v>1</v>
      </c>
      <c r="F137" s="83" t="s">
        <v>283</v>
      </c>
      <c r="G137" s="83" t="s">
        <v>282</v>
      </c>
      <c r="H137" s="87" t="s">
        <v>19</v>
      </c>
      <c r="I137" s="1">
        <f>I138+I139</f>
        <v>11005768.769999998</v>
      </c>
      <c r="J137" s="1">
        <f t="shared" ref="J137:P137" si="169">J138+J139</f>
        <v>11004426.429999998</v>
      </c>
      <c r="K137" s="1">
        <f t="shared" si="169"/>
        <v>0</v>
      </c>
      <c r="L137" s="1">
        <f t="shared" si="169"/>
        <v>0</v>
      </c>
      <c r="M137" s="1">
        <f t="shared" si="169"/>
        <v>0</v>
      </c>
      <c r="N137" s="1">
        <f t="shared" si="169"/>
        <v>0</v>
      </c>
      <c r="O137" s="1">
        <f t="shared" si="169"/>
        <v>1510441.47</v>
      </c>
      <c r="P137" s="1">
        <f t="shared" si="169"/>
        <v>1510441.47</v>
      </c>
      <c r="Q137" s="1">
        <f t="shared" ref="Q137:R137" si="170">Q138+Q139</f>
        <v>4780551.0199999996</v>
      </c>
      <c r="R137" s="1">
        <f t="shared" si="170"/>
        <v>4780551.0199999996</v>
      </c>
      <c r="S137" s="1">
        <f t="shared" ref="S137:T137" si="171">S138+S139</f>
        <v>4714776.2799999993</v>
      </c>
      <c r="T137" s="1">
        <f t="shared" si="171"/>
        <v>4713433.9399999995</v>
      </c>
      <c r="U137" s="207" t="s">
        <v>314</v>
      </c>
      <c r="V137" s="115" t="s">
        <v>51</v>
      </c>
      <c r="W137" s="115" t="s">
        <v>94</v>
      </c>
      <c r="X137" s="115" t="s">
        <v>94</v>
      </c>
      <c r="Y137" s="115" t="s">
        <v>94</v>
      </c>
      <c r="Z137" s="115" t="s">
        <v>94</v>
      </c>
      <c r="AA137" s="115" t="s">
        <v>94</v>
      </c>
      <c r="AB137" s="115" t="s">
        <v>94</v>
      </c>
      <c r="AC137" s="115">
        <v>8.5</v>
      </c>
      <c r="AD137" s="115">
        <v>8.5</v>
      </c>
      <c r="AE137" s="115">
        <v>8.5</v>
      </c>
      <c r="AF137" s="115">
        <v>8.5</v>
      </c>
      <c r="AG137" s="115">
        <v>8.5</v>
      </c>
      <c r="AH137" s="115">
        <v>8.5</v>
      </c>
    </row>
    <row r="138" spans="1:34" s="15" customFormat="1" ht="41.25" customHeight="1">
      <c r="A138" s="235"/>
      <c r="B138" s="142"/>
      <c r="C138" s="137"/>
      <c r="D138" s="78"/>
      <c r="E138" s="78"/>
      <c r="F138" s="81"/>
      <c r="G138" s="81"/>
      <c r="H138" s="87" t="s">
        <v>44</v>
      </c>
      <c r="I138" s="1">
        <f>K138+M138+O138+Q138+S138</f>
        <v>221430.87</v>
      </c>
      <c r="J138" s="1">
        <f>L138+N138+P138+R138+T138</f>
        <v>220088.53</v>
      </c>
      <c r="K138" s="109">
        <v>0</v>
      </c>
      <c r="L138" s="1">
        <v>0</v>
      </c>
      <c r="M138" s="109">
        <v>0</v>
      </c>
      <c r="N138" s="1">
        <v>0</v>
      </c>
      <c r="O138" s="1">
        <v>30208.83</v>
      </c>
      <c r="P138" s="1">
        <v>30208.83</v>
      </c>
      <c r="Q138" s="2">
        <v>95611.02</v>
      </c>
      <c r="R138" s="2">
        <v>95611.02</v>
      </c>
      <c r="S138" s="2">
        <v>95611.02</v>
      </c>
      <c r="T138" s="2">
        <v>94268.68</v>
      </c>
      <c r="U138" s="208"/>
      <c r="V138" s="116"/>
      <c r="W138" s="116"/>
      <c r="X138" s="116"/>
      <c r="Y138" s="116"/>
      <c r="Z138" s="116"/>
      <c r="AA138" s="116"/>
      <c r="AB138" s="116"/>
      <c r="AC138" s="116"/>
      <c r="AD138" s="116"/>
      <c r="AE138" s="116"/>
      <c r="AF138" s="116"/>
      <c r="AG138" s="116"/>
      <c r="AH138" s="116"/>
    </row>
    <row r="139" spans="1:34" s="15" customFormat="1" ht="41.25" customHeight="1">
      <c r="A139" s="236"/>
      <c r="B139" s="143"/>
      <c r="C139" s="137"/>
      <c r="D139" s="78"/>
      <c r="E139" s="78"/>
      <c r="F139" s="81"/>
      <c r="G139" s="81"/>
      <c r="H139" s="87" t="s">
        <v>49</v>
      </c>
      <c r="I139" s="1">
        <f>K139+M139+O139+Q139+S139</f>
        <v>10784337.899999999</v>
      </c>
      <c r="J139" s="1">
        <f>L139+N139+P139+R139+T139</f>
        <v>10784337.899999999</v>
      </c>
      <c r="K139" s="109">
        <v>0</v>
      </c>
      <c r="L139" s="1">
        <v>0</v>
      </c>
      <c r="M139" s="109">
        <v>0</v>
      </c>
      <c r="N139" s="1">
        <v>0</v>
      </c>
      <c r="O139" s="1">
        <v>1480232.64</v>
      </c>
      <c r="P139" s="1">
        <v>1480232.64</v>
      </c>
      <c r="Q139" s="2">
        <v>4684940</v>
      </c>
      <c r="R139" s="2">
        <v>4684940</v>
      </c>
      <c r="S139" s="2">
        <v>4619165.26</v>
      </c>
      <c r="T139" s="2">
        <v>4619165.26</v>
      </c>
      <c r="U139" s="209"/>
      <c r="V139" s="123"/>
      <c r="W139" s="123"/>
      <c r="X139" s="123"/>
      <c r="Y139" s="123"/>
      <c r="Z139" s="123"/>
      <c r="AA139" s="123"/>
      <c r="AB139" s="123"/>
      <c r="AC139" s="123"/>
      <c r="AD139" s="123"/>
      <c r="AE139" s="123"/>
      <c r="AF139" s="123"/>
      <c r="AG139" s="123"/>
      <c r="AH139" s="123"/>
    </row>
    <row r="140" spans="1:34" s="59" customFormat="1" ht="32.25" customHeight="1">
      <c r="A140" s="194" t="s">
        <v>144</v>
      </c>
      <c r="B140" s="194"/>
      <c r="C140" s="194"/>
      <c r="D140" s="194"/>
      <c r="E140" s="194"/>
      <c r="F140" s="194"/>
      <c r="G140" s="194"/>
      <c r="H140" s="57" t="s">
        <v>19</v>
      </c>
      <c r="I140" s="58">
        <f t="shared" ref="I140:N140" si="172">I141+I142</f>
        <v>2515815225.4400001</v>
      </c>
      <c r="J140" s="58">
        <f t="shared" si="172"/>
        <v>2493064489.5899997</v>
      </c>
      <c r="K140" s="58">
        <f>K141+K142</f>
        <v>383316562.75999999</v>
      </c>
      <c r="L140" s="58">
        <f>L141+L142</f>
        <v>382534214.75999999</v>
      </c>
      <c r="M140" s="58">
        <f t="shared" si="172"/>
        <v>434891412.89999998</v>
      </c>
      <c r="N140" s="58">
        <f t="shared" si="172"/>
        <v>433675134.74000001</v>
      </c>
      <c r="O140" s="58">
        <f>O141+O142</f>
        <v>504362943.50999999</v>
      </c>
      <c r="P140" s="58">
        <f>P141+P142</f>
        <v>497685994.90999997</v>
      </c>
      <c r="Q140" s="58">
        <f t="shared" ref="Q140:R140" si="173">Q141+Q142</f>
        <v>557356468.76999998</v>
      </c>
      <c r="R140" s="58">
        <f t="shared" si="173"/>
        <v>547737209.79999995</v>
      </c>
      <c r="S140" s="58">
        <f t="shared" ref="S140:T140" si="174">S141+S142</f>
        <v>635887837.49999988</v>
      </c>
      <c r="T140" s="58">
        <f t="shared" si="174"/>
        <v>631431935.38</v>
      </c>
      <c r="U140" s="150" t="s">
        <v>94</v>
      </c>
      <c r="V140" s="117" t="s">
        <v>94</v>
      </c>
      <c r="W140" s="117" t="s">
        <v>94</v>
      </c>
      <c r="X140" s="117" t="s">
        <v>94</v>
      </c>
      <c r="Y140" s="117" t="s">
        <v>94</v>
      </c>
      <c r="Z140" s="117" t="s">
        <v>94</v>
      </c>
      <c r="AA140" s="117" t="s">
        <v>94</v>
      </c>
      <c r="AB140" s="117" t="s">
        <v>94</v>
      </c>
      <c r="AC140" s="117" t="s">
        <v>94</v>
      </c>
      <c r="AD140" s="117" t="s">
        <v>94</v>
      </c>
      <c r="AE140" s="117" t="s">
        <v>94</v>
      </c>
      <c r="AF140" s="117" t="s">
        <v>94</v>
      </c>
      <c r="AG140" s="117" t="s">
        <v>94</v>
      </c>
      <c r="AH140" s="117" t="s">
        <v>94</v>
      </c>
    </row>
    <row r="141" spans="1:34" s="59" customFormat="1" ht="15.75" customHeight="1">
      <c r="A141" s="194"/>
      <c r="B141" s="194"/>
      <c r="C141" s="194"/>
      <c r="D141" s="194"/>
      <c r="E141" s="194"/>
      <c r="F141" s="194"/>
      <c r="G141" s="194"/>
      <c r="H141" s="57" t="s">
        <v>44</v>
      </c>
      <c r="I141" s="58">
        <f>K141+M141+O141+Q141+S141</f>
        <v>677401356.45999992</v>
      </c>
      <c r="J141" s="58">
        <f>L141+N141+P141+R141+T141</f>
        <v>660479730.02999997</v>
      </c>
      <c r="K141" s="60">
        <f t="shared" ref="K141:N142" si="175">K111+K93+K84+K75+K63+K35+K23</f>
        <v>108210932.94</v>
      </c>
      <c r="L141" s="60">
        <f t="shared" si="175"/>
        <v>108133395.48999999</v>
      </c>
      <c r="M141" s="60">
        <f t="shared" si="175"/>
        <v>123250293.71000001</v>
      </c>
      <c r="N141" s="60">
        <f t="shared" si="175"/>
        <v>123152863.91</v>
      </c>
      <c r="O141" s="60">
        <f t="shared" ref="O141:T142" si="176">O111+O93+O84+O75+O63+O35+O23+O123+O132</f>
        <v>130551711.05999999</v>
      </c>
      <c r="P141" s="60">
        <f t="shared" si="176"/>
        <v>125672739.73999999</v>
      </c>
      <c r="Q141" s="60">
        <f t="shared" si="176"/>
        <v>147298706.57000002</v>
      </c>
      <c r="R141" s="60">
        <f t="shared" si="176"/>
        <v>139471168.61000001</v>
      </c>
      <c r="S141" s="60">
        <f t="shared" si="176"/>
        <v>168089712.17999998</v>
      </c>
      <c r="T141" s="60">
        <f t="shared" si="176"/>
        <v>164049562.28</v>
      </c>
      <c r="U141" s="158"/>
      <c r="V141" s="118"/>
      <c r="W141" s="118"/>
      <c r="X141" s="118"/>
      <c r="Y141" s="118"/>
      <c r="Z141" s="118"/>
      <c r="AA141" s="118"/>
      <c r="AB141" s="118"/>
      <c r="AC141" s="118"/>
      <c r="AD141" s="118"/>
      <c r="AE141" s="118"/>
      <c r="AF141" s="118"/>
      <c r="AG141" s="118"/>
      <c r="AH141" s="118"/>
    </row>
    <row r="142" spans="1:34" s="59" customFormat="1" ht="15.75" customHeight="1">
      <c r="A142" s="194"/>
      <c r="B142" s="194"/>
      <c r="C142" s="194"/>
      <c r="D142" s="194"/>
      <c r="E142" s="194"/>
      <c r="F142" s="194"/>
      <c r="G142" s="194"/>
      <c r="H142" s="57" t="s">
        <v>49</v>
      </c>
      <c r="I142" s="58">
        <f>K142+M142+O142+Q142+S142</f>
        <v>1838413868.98</v>
      </c>
      <c r="J142" s="58">
        <f>L142+N142+P142+R142+T142</f>
        <v>1832584759.5599997</v>
      </c>
      <c r="K142" s="60">
        <f t="shared" si="175"/>
        <v>275105629.81999999</v>
      </c>
      <c r="L142" s="60">
        <f t="shared" si="175"/>
        <v>274400819.26999998</v>
      </c>
      <c r="M142" s="60">
        <f t="shared" si="175"/>
        <v>311641119.19</v>
      </c>
      <c r="N142" s="60">
        <f t="shared" si="175"/>
        <v>310522270.82999998</v>
      </c>
      <c r="O142" s="60">
        <f t="shared" si="176"/>
        <v>373811232.44999999</v>
      </c>
      <c r="P142" s="60">
        <f t="shared" si="176"/>
        <v>372013255.16999996</v>
      </c>
      <c r="Q142" s="60">
        <f t="shared" si="176"/>
        <v>410057762.19999999</v>
      </c>
      <c r="R142" s="60">
        <f t="shared" si="176"/>
        <v>408266041.19</v>
      </c>
      <c r="S142" s="60">
        <f t="shared" si="176"/>
        <v>467798125.31999993</v>
      </c>
      <c r="T142" s="60">
        <f t="shared" si="176"/>
        <v>467382373.09999996</v>
      </c>
      <c r="U142" s="227"/>
      <c r="V142" s="124"/>
      <c r="W142" s="124"/>
      <c r="X142" s="124"/>
      <c r="Y142" s="124"/>
      <c r="Z142" s="124"/>
      <c r="AA142" s="124"/>
      <c r="AB142" s="124"/>
      <c r="AC142" s="124"/>
      <c r="AD142" s="124"/>
      <c r="AE142" s="124"/>
      <c r="AF142" s="124"/>
      <c r="AG142" s="124"/>
      <c r="AH142" s="124"/>
    </row>
    <row r="143" spans="1:34" s="15" customFormat="1" ht="15.75" customHeight="1">
      <c r="A143" s="168" t="s">
        <v>67</v>
      </c>
      <c r="B143" s="169"/>
      <c r="C143" s="169"/>
      <c r="D143" s="169"/>
      <c r="E143" s="169"/>
      <c r="F143" s="169"/>
      <c r="G143" s="169"/>
      <c r="H143" s="169"/>
      <c r="I143" s="169"/>
      <c r="J143" s="169"/>
      <c r="K143" s="169"/>
      <c r="L143" s="169"/>
      <c r="M143" s="169"/>
      <c r="N143" s="169"/>
      <c r="O143" s="169"/>
      <c r="P143" s="169"/>
      <c r="Q143" s="169"/>
      <c r="R143" s="169"/>
      <c r="S143" s="169"/>
      <c r="T143" s="169"/>
      <c r="U143" s="169"/>
      <c r="V143" s="169"/>
      <c r="W143" s="169"/>
      <c r="X143" s="169"/>
      <c r="Y143" s="169"/>
      <c r="Z143" s="169"/>
      <c r="AA143" s="169"/>
      <c r="AB143" s="169"/>
      <c r="AC143" s="169"/>
      <c r="AD143" s="169"/>
      <c r="AE143" s="8"/>
      <c r="AF143" s="44"/>
      <c r="AG143" s="8"/>
      <c r="AH143" s="44"/>
    </row>
    <row r="144" spans="1:34" s="15" customFormat="1" ht="15.75" customHeight="1">
      <c r="A144" s="170" t="s">
        <v>146</v>
      </c>
      <c r="B144" s="171"/>
      <c r="C144" s="171"/>
      <c r="D144" s="171"/>
      <c r="E144" s="171"/>
      <c r="F144" s="171"/>
      <c r="G144" s="171"/>
      <c r="H144" s="171"/>
      <c r="I144" s="171"/>
      <c r="J144" s="171"/>
      <c r="K144" s="171"/>
      <c r="L144" s="171"/>
      <c r="M144" s="171"/>
      <c r="N144" s="171"/>
      <c r="O144" s="171"/>
      <c r="P144" s="171"/>
      <c r="Q144" s="171"/>
      <c r="R144" s="171"/>
      <c r="S144" s="171"/>
      <c r="T144" s="171"/>
      <c r="U144" s="171"/>
      <c r="V144" s="171"/>
      <c r="W144" s="171"/>
      <c r="X144" s="171"/>
      <c r="Y144" s="171"/>
      <c r="Z144" s="171"/>
      <c r="AA144" s="171"/>
      <c r="AB144" s="171"/>
      <c r="AC144" s="171"/>
      <c r="AD144" s="171"/>
      <c r="AE144" s="44"/>
      <c r="AF144" s="44"/>
      <c r="AG144" s="44"/>
      <c r="AH144" s="44"/>
    </row>
    <row r="145" spans="1:34" s="15" customFormat="1" ht="15.75" customHeight="1">
      <c r="A145" s="170" t="s">
        <v>145</v>
      </c>
      <c r="B145" s="171"/>
      <c r="C145" s="171"/>
      <c r="D145" s="171"/>
      <c r="E145" s="171"/>
      <c r="F145" s="171"/>
      <c r="G145" s="171"/>
      <c r="H145" s="171"/>
      <c r="I145" s="171"/>
      <c r="J145" s="171"/>
      <c r="K145" s="171"/>
      <c r="L145" s="171"/>
      <c r="M145" s="171"/>
      <c r="N145" s="171"/>
      <c r="O145" s="171"/>
      <c r="P145" s="171"/>
      <c r="Q145" s="171"/>
      <c r="R145" s="171"/>
      <c r="S145" s="171"/>
      <c r="T145" s="171"/>
      <c r="U145" s="171"/>
      <c r="V145" s="171"/>
      <c r="W145" s="171"/>
      <c r="X145" s="171"/>
      <c r="Y145" s="171"/>
      <c r="Z145" s="171"/>
      <c r="AA145" s="171"/>
      <c r="AB145" s="171"/>
      <c r="AC145" s="171"/>
      <c r="AD145" s="171"/>
      <c r="AE145" s="44"/>
      <c r="AF145" s="44"/>
      <c r="AG145" s="44"/>
      <c r="AH145" s="44"/>
    </row>
    <row r="146" spans="1:34" s="59" customFormat="1" ht="16.5" customHeight="1">
      <c r="A146" s="145">
        <v>8</v>
      </c>
      <c r="B146" s="140" t="s">
        <v>354</v>
      </c>
      <c r="C146" s="140"/>
      <c r="D146" s="140"/>
      <c r="E146" s="140"/>
      <c r="F146" s="140"/>
      <c r="G146" s="140"/>
      <c r="H146" s="57" t="s">
        <v>19</v>
      </c>
      <c r="I146" s="45">
        <f t="shared" ref="I146:P146" si="177">I147+I148</f>
        <v>67947854</v>
      </c>
      <c r="J146" s="45">
        <f t="shared" si="177"/>
        <v>67121028.069999993</v>
      </c>
      <c r="K146" s="45">
        <f>K147+K148</f>
        <v>12032980</v>
      </c>
      <c r="L146" s="45">
        <f>L147+L148</f>
        <v>11985958.300000001</v>
      </c>
      <c r="M146" s="45">
        <f t="shared" si="177"/>
        <v>12211301</v>
      </c>
      <c r="N146" s="45">
        <f t="shared" si="177"/>
        <v>12014204.52</v>
      </c>
      <c r="O146" s="45">
        <f t="shared" si="177"/>
        <v>12712532</v>
      </c>
      <c r="P146" s="45">
        <f t="shared" si="177"/>
        <v>12561420.050000001</v>
      </c>
      <c r="Q146" s="45">
        <f t="shared" ref="Q146:R146" si="178">Q147+Q148</f>
        <v>15313124</v>
      </c>
      <c r="R146" s="45">
        <f t="shared" si="178"/>
        <v>15251279.01</v>
      </c>
      <c r="S146" s="45">
        <f t="shared" ref="S146:T146" si="179">S147+S148</f>
        <v>15677917</v>
      </c>
      <c r="T146" s="45">
        <f t="shared" si="179"/>
        <v>15308166.189999998</v>
      </c>
      <c r="U146" s="119" t="s">
        <v>94</v>
      </c>
      <c r="V146" s="119" t="s">
        <v>94</v>
      </c>
      <c r="W146" s="119" t="s">
        <v>94</v>
      </c>
      <c r="X146" s="119" t="s">
        <v>94</v>
      </c>
      <c r="Y146" s="119" t="s">
        <v>94</v>
      </c>
      <c r="Z146" s="119" t="s">
        <v>94</v>
      </c>
      <c r="AA146" s="119" t="s">
        <v>94</v>
      </c>
      <c r="AB146" s="119" t="s">
        <v>94</v>
      </c>
      <c r="AC146" s="119" t="s">
        <v>94</v>
      </c>
      <c r="AD146" s="119" t="s">
        <v>94</v>
      </c>
      <c r="AE146" s="119" t="s">
        <v>94</v>
      </c>
      <c r="AF146" s="119" t="s">
        <v>94</v>
      </c>
      <c r="AG146" s="119" t="s">
        <v>94</v>
      </c>
      <c r="AH146" s="119" t="s">
        <v>94</v>
      </c>
    </row>
    <row r="147" spans="1:34" s="59" customFormat="1" ht="16.5" customHeight="1">
      <c r="A147" s="145"/>
      <c r="B147" s="140"/>
      <c r="C147" s="140"/>
      <c r="D147" s="140"/>
      <c r="E147" s="140"/>
      <c r="F147" s="140"/>
      <c r="G147" s="140"/>
      <c r="H147" s="57" t="s">
        <v>44</v>
      </c>
      <c r="I147" s="45">
        <f t="shared" ref="I147:P148" si="180">I150</f>
        <v>0</v>
      </c>
      <c r="J147" s="45">
        <f t="shared" si="180"/>
        <v>0</v>
      </c>
      <c r="K147" s="45">
        <f t="shared" si="180"/>
        <v>0</v>
      </c>
      <c r="L147" s="45">
        <f t="shared" si="180"/>
        <v>0</v>
      </c>
      <c r="M147" s="45">
        <f t="shared" si="180"/>
        <v>0</v>
      </c>
      <c r="N147" s="45">
        <f t="shared" si="180"/>
        <v>0</v>
      </c>
      <c r="O147" s="45">
        <f t="shared" si="180"/>
        <v>0</v>
      </c>
      <c r="P147" s="45">
        <f t="shared" si="180"/>
        <v>0</v>
      </c>
      <c r="Q147" s="45">
        <f t="shared" ref="Q147:R147" si="181">Q150</f>
        <v>0</v>
      </c>
      <c r="R147" s="45">
        <f t="shared" si="181"/>
        <v>0</v>
      </c>
      <c r="S147" s="45">
        <f t="shared" ref="S147:T147" si="182">S150</f>
        <v>0</v>
      </c>
      <c r="T147" s="45">
        <f t="shared" si="182"/>
        <v>0</v>
      </c>
      <c r="U147" s="119"/>
      <c r="V147" s="119"/>
      <c r="W147" s="119"/>
      <c r="X147" s="119"/>
      <c r="Y147" s="119"/>
      <c r="Z147" s="119"/>
      <c r="AA147" s="119"/>
      <c r="AB147" s="119"/>
      <c r="AC147" s="119"/>
      <c r="AD147" s="119"/>
      <c r="AE147" s="119"/>
      <c r="AF147" s="119"/>
      <c r="AG147" s="119"/>
      <c r="AH147" s="119"/>
    </row>
    <row r="148" spans="1:34" s="59" customFormat="1" ht="16.5" customHeight="1">
      <c r="A148" s="145"/>
      <c r="B148" s="140"/>
      <c r="C148" s="140"/>
      <c r="D148" s="140"/>
      <c r="E148" s="140"/>
      <c r="F148" s="140"/>
      <c r="G148" s="140"/>
      <c r="H148" s="57" t="s">
        <v>49</v>
      </c>
      <c r="I148" s="45">
        <f t="shared" si="180"/>
        <v>67947854</v>
      </c>
      <c r="J148" s="45">
        <f t="shared" si="180"/>
        <v>67121028.069999993</v>
      </c>
      <c r="K148" s="45">
        <f t="shared" si="180"/>
        <v>12032980</v>
      </c>
      <c r="L148" s="45">
        <f t="shared" si="180"/>
        <v>11985958.300000001</v>
      </c>
      <c r="M148" s="45">
        <f t="shared" si="180"/>
        <v>12211301</v>
      </c>
      <c r="N148" s="45">
        <f t="shared" si="180"/>
        <v>12014204.52</v>
      </c>
      <c r="O148" s="45">
        <f t="shared" si="180"/>
        <v>12712532</v>
      </c>
      <c r="P148" s="45">
        <f t="shared" si="180"/>
        <v>12561420.050000001</v>
      </c>
      <c r="Q148" s="45">
        <f t="shared" ref="Q148:R148" si="183">Q151</f>
        <v>15313124</v>
      </c>
      <c r="R148" s="45">
        <f t="shared" si="183"/>
        <v>15251279.01</v>
      </c>
      <c r="S148" s="45">
        <f t="shared" ref="S148:T148" si="184">S151</f>
        <v>15677917</v>
      </c>
      <c r="T148" s="45">
        <f t="shared" si="184"/>
        <v>15308166.189999998</v>
      </c>
      <c r="U148" s="119"/>
      <c r="V148" s="119"/>
      <c r="W148" s="119"/>
      <c r="X148" s="119"/>
      <c r="Y148" s="119"/>
      <c r="Z148" s="119"/>
      <c r="AA148" s="119"/>
      <c r="AB148" s="119"/>
      <c r="AC148" s="119"/>
      <c r="AD148" s="119"/>
      <c r="AE148" s="119"/>
      <c r="AF148" s="119"/>
      <c r="AG148" s="119"/>
      <c r="AH148" s="119"/>
    </row>
    <row r="149" spans="1:34" s="59" customFormat="1" ht="42.75" customHeight="1">
      <c r="A149" s="147" t="s">
        <v>147</v>
      </c>
      <c r="B149" s="133" t="s">
        <v>152</v>
      </c>
      <c r="C149" s="158" t="s">
        <v>50</v>
      </c>
      <c r="D149" s="158">
        <v>20</v>
      </c>
      <c r="E149" s="158">
        <v>2</v>
      </c>
      <c r="F149" s="157" t="s">
        <v>220</v>
      </c>
      <c r="G149" s="157" t="s">
        <v>221</v>
      </c>
      <c r="H149" s="107" t="s">
        <v>19</v>
      </c>
      <c r="I149" s="58">
        <f>K149</f>
        <v>12032980</v>
      </c>
      <c r="J149" s="58">
        <f>L149</f>
        <v>11985958.300000001</v>
      </c>
      <c r="K149" s="58">
        <f t="shared" ref="K149:P149" si="185">K150+K151</f>
        <v>12032980</v>
      </c>
      <c r="L149" s="58">
        <f t="shared" si="185"/>
        <v>11985958.300000001</v>
      </c>
      <c r="M149" s="58">
        <f t="shared" si="185"/>
        <v>12211301</v>
      </c>
      <c r="N149" s="58">
        <f t="shared" si="185"/>
        <v>12014204.52</v>
      </c>
      <c r="O149" s="58">
        <f t="shared" si="185"/>
        <v>12712532</v>
      </c>
      <c r="P149" s="58">
        <f t="shared" si="185"/>
        <v>12561420.050000001</v>
      </c>
      <c r="Q149" s="58">
        <f t="shared" ref="Q149:R149" si="186">Q150+Q151</f>
        <v>15313124</v>
      </c>
      <c r="R149" s="58">
        <f t="shared" si="186"/>
        <v>15251279.01</v>
      </c>
      <c r="S149" s="58">
        <f t="shared" ref="S149:T149" si="187">S150+S151</f>
        <v>15677917</v>
      </c>
      <c r="T149" s="58">
        <f t="shared" si="187"/>
        <v>15308166.189999998</v>
      </c>
      <c r="U149" s="118" t="s">
        <v>94</v>
      </c>
      <c r="V149" s="118" t="s">
        <v>94</v>
      </c>
      <c r="W149" s="118" t="s">
        <v>94</v>
      </c>
      <c r="X149" s="118" t="s">
        <v>94</v>
      </c>
      <c r="Y149" s="118" t="s">
        <v>94</v>
      </c>
      <c r="Z149" s="118" t="s">
        <v>94</v>
      </c>
      <c r="AA149" s="118" t="s">
        <v>94</v>
      </c>
      <c r="AB149" s="118" t="s">
        <v>94</v>
      </c>
      <c r="AC149" s="118" t="s">
        <v>94</v>
      </c>
      <c r="AD149" s="118" t="s">
        <v>94</v>
      </c>
      <c r="AE149" s="118" t="s">
        <v>94</v>
      </c>
      <c r="AF149" s="118" t="s">
        <v>94</v>
      </c>
      <c r="AG149" s="118" t="s">
        <v>94</v>
      </c>
      <c r="AH149" s="118" t="s">
        <v>94</v>
      </c>
    </row>
    <row r="150" spans="1:34" s="59" customFormat="1" ht="18.75" customHeight="1">
      <c r="A150" s="147"/>
      <c r="B150" s="134"/>
      <c r="C150" s="158"/>
      <c r="D150" s="158"/>
      <c r="E150" s="158"/>
      <c r="F150" s="157"/>
      <c r="G150" s="157"/>
      <c r="H150" s="57" t="s">
        <v>44</v>
      </c>
      <c r="I150" s="45">
        <f>K150+M150+O150+Q150+S150</f>
        <v>0</v>
      </c>
      <c r="J150" s="45">
        <f>L150+N150+P150+R150+T150</f>
        <v>0</v>
      </c>
      <c r="K150" s="45">
        <f t="shared" ref="K150:P151" si="188">K153+K156+K159+K162</f>
        <v>0</v>
      </c>
      <c r="L150" s="45">
        <f t="shared" si="188"/>
        <v>0</v>
      </c>
      <c r="M150" s="45">
        <f t="shared" si="188"/>
        <v>0</v>
      </c>
      <c r="N150" s="45">
        <f t="shared" si="188"/>
        <v>0</v>
      </c>
      <c r="O150" s="45">
        <f t="shared" si="188"/>
        <v>0</v>
      </c>
      <c r="P150" s="45">
        <f t="shared" si="188"/>
        <v>0</v>
      </c>
      <c r="Q150" s="45">
        <f t="shared" ref="Q150:R150" si="189">Q153+Q156+Q159+Q162</f>
        <v>0</v>
      </c>
      <c r="R150" s="45">
        <f t="shared" si="189"/>
        <v>0</v>
      </c>
      <c r="S150" s="45">
        <f t="shared" ref="S150:T150" si="190">S153+S156+S159+S162</f>
        <v>0</v>
      </c>
      <c r="T150" s="45">
        <f t="shared" si="190"/>
        <v>0</v>
      </c>
      <c r="U150" s="118"/>
      <c r="V150" s="118"/>
      <c r="W150" s="118"/>
      <c r="X150" s="118"/>
      <c r="Y150" s="118"/>
      <c r="Z150" s="118"/>
      <c r="AA150" s="118"/>
      <c r="AB150" s="118"/>
      <c r="AC150" s="118"/>
      <c r="AD150" s="118"/>
      <c r="AE150" s="118"/>
      <c r="AF150" s="118"/>
      <c r="AG150" s="118"/>
      <c r="AH150" s="118"/>
    </row>
    <row r="151" spans="1:34" s="59" customFormat="1" ht="21" customHeight="1">
      <c r="A151" s="147"/>
      <c r="B151" s="134"/>
      <c r="C151" s="158"/>
      <c r="D151" s="158"/>
      <c r="E151" s="158"/>
      <c r="F151" s="157"/>
      <c r="G151" s="157"/>
      <c r="H151" s="57" t="s">
        <v>49</v>
      </c>
      <c r="I151" s="45">
        <f>K151+M151+O151+Q151+S151</f>
        <v>67947854</v>
      </c>
      <c r="J151" s="45">
        <f>L151+N151+P151+R151+T151</f>
        <v>67121028.069999993</v>
      </c>
      <c r="K151" s="45">
        <f t="shared" si="188"/>
        <v>12032980</v>
      </c>
      <c r="L151" s="45">
        <f t="shared" si="188"/>
        <v>11985958.300000001</v>
      </c>
      <c r="M151" s="45">
        <f t="shared" si="188"/>
        <v>12211301</v>
      </c>
      <c r="N151" s="45">
        <f t="shared" si="188"/>
        <v>12014204.52</v>
      </c>
      <c r="O151" s="45">
        <f t="shared" si="188"/>
        <v>12712532</v>
      </c>
      <c r="P151" s="45">
        <f t="shared" si="188"/>
        <v>12561420.050000001</v>
      </c>
      <c r="Q151" s="45">
        <f t="shared" ref="Q151:R151" si="191">Q154+Q157+Q160+Q163</f>
        <v>15313124</v>
      </c>
      <c r="R151" s="45">
        <f t="shared" si="191"/>
        <v>15251279.01</v>
      </c>
      <c r="S151" s="45">
        <f t="shared" ref="S151:T151" si="192">S154+S157+S160+S163</f>
        <v>15677917</v>
      </c>
      <c r="T151" s="45">
        <f t="shared" si="192"/>
        <v>15308166.189999998</v>
      </c>
      <c r="U151" s="118"/>
      <c r="V151" s="118"/>
      <c r="W151" s="118"/>
      <c r="X151" s="118"/>
      <c r="Y151" s="118"/>
      <c r="Z151" s="118"/>
      <c r="AA151" s="118"/>
      <c r="AB151" s="118"/>
      <c r="AC151" s="118"/>
      <c r="AD151" s="118"/>
      <c r="AE151" s="118"/>
      <c r="AF151" s="118"/>
      <c r="AG151" s="118"/>
      <c r="AH151" s="118"/>
    </row>
    <row r="152" spans="1:34" s="15" customFormat="1" ht="45" customHeight="1">
      <c r="A152" s="163" t="s">
        <v>148</v>
      </c>
      <c r="B152" s="131" t="s">
        <v>362</v>
      </c>
      <c r="C152" s="135" t="s">
        <v>50</v>
      </c>
      <c r="D152" s="135">
        <v>20</v>
      </c>
      <c r="E152" s="135">
        <v>2</v>
      </c>
      <c r="F152" s="138" t="s">
        <v>220</v>
      </c>
      <c r="G152" s="135">
        <v>70330</v>
      </c>
      <c r="H152" s="87" t="s">
        <v>19</v>
      </c>
      <c r="I152" s="2">
        <f>I153+I154</f>
        <v>15576051</v>
      </c>
      <c r="J152" s="2">
        <f>J153+J154</f>
        <v>15327727.5</v>
      </c>
      <c r="K152" s="2">
        <f>K153+K154</f>
        <v>2546597</v>
      </c>
      <c r="L152" s="2">
        <f>L153+L154</f>
        <v>2527225.44</v>
      </c>
      <c r="M152" s="2">
        <v>2954028</v>
      </c>
      <c r="N152" s="2">
        <f>N153+N154</f>
        <v>2889862.51</v>
      </c>
      <c r="O152" s="2">
        <f>O153+O154</f>
        <v>3047859</v>
      </c>
      <c r="P152" s="2">
        <f>P153+P154</f>
        <v>2994167.75</v>
      </c>
      <c r="Q152" s="2">
        <f t="shared" ref="Q152:R152" si="193">Q153+Q154</f>
        <v>3499634</v>
      </c>
      <c r="R152" s="2">
        <f t="shared" si="193"/>
        <v>3499634</v>
      </c>
      <c r="S152" s="2">
        <f t="shared" ref="S152:T152" si="194">S153+S154</f>
        <v>3527933</v>
      </c>
      <c r="T152" s="2">
        <f t="shared" si="194"/>
        <v>3416837.8</v>
      </c>
      <c r="U152" s="137" t="s">
        <v>158</v>
      </c>
      <c r="V152" s="115" t="s">
        <v>51</v>
      </c>
      <c r="W152" s="115" t="s">
        <v>94</v>
      </c>
      <c r="X152" s="115" t="s">
        <v>94</v>
      </c>
      <c r="Y152" s="115">
        <v>99.4</v>
      </c>
      <c r="Z152" s="115">
        <v>100</v>
      </c>
      <c r="AA152" s="115">
        <v>99.5</v>
      </c>
      <c r="AB152" s="115">
        <v>100</v>
      </c>
      <c r="AC152" s="115">
        <v>99.6</v>
      </c>
      <c r="AD152" s="115">
        <v>100</v>
      </c>
      <c r="AE152" s="115">
        <v>100</v>
      </c>
      <c r="AF152" s="115">
        <v>100</v>
      </c>
      <c r="AG152" s="115">
        <v>100</v>
      </c>
      <c r="AH152" s="115">
        <v>100</v>
      </c>
    </row>
    <row r="153" spans="1:34" ht="18" customHeight="1">
      <c r="A153" s="163"/>
      <c r="B153" s="132"/>
      <c r="C153" s="136"/>
      <c r="D153" s="136"/>
      <c r="E153" s="136"/>
      <c r="F153" s="139"/>
      <c r="G153" s="136"/>
      <c r="H153" s="87" t="s">
        <v>44</v>
      </c>
      <c r="I153" s="2">
        <f>K153+M153+O153+Q153+S153</f>
        <v>0</v>
      </c>
      <c r="J153" s="2">
        <f>L153+N153+P153+R153+T153</f>
        <v>0</v>
      </c>
      <c r="K153" s="2">
        <v>0</v>
      </c>
      <c r="L153" s="2">
        <v>0</v>
      </c>
      <c r="M153" s="2">
        <v>0</v>
      </c>
      <c r="N153" s="2">
        <v>0</v>
      </c>
      <c r="O153" s="2">
        <v>0</v>
      </c>
      <c r="P153" s="2">
        <v>0</v>
      </c>
      <c r="Q153" s="2">
        <v>0</v>
      </c>
      <c r="R153" s="2">
        <v>0</v>
      </c>
      <c r="S153" s="2">
        <v>0</v>
      </c>
      <c r="T153" s="2">
        <v>0</v>
      </c>
      <c r="U153" s="137"/>
      <c r="V153" s="116"/>
      <c r="W153" s="116"/>
      <c r="X153" s="116"/>
      <c r="Y153" s="116"/>
      <c r="Z153" s="116"/>
      <c r="AA153" s="116"/>
      <c r="AB153" s="116"/>
      <c r="AC153" s="116"/>
      <c r="AD153" s="116"/>
      <c r="AE153" s="116"/>
      <c r="AF153" s="116"/>
      <c r="AG153" s="116"/>
      <c r="AH153" s="116"/>
    </row>
    <row r="154" spans="1:34" ht="14.25" customHeight="1">
      <c r="A154" s="163"/>
      <c r="B154" s="132"/>
      <c r="C154" s="136"/>
      <c r="D154" s="136"/>
      <c r="E154" s="136"/>
      <c r="F154" s="139"/>
      <c r="G154" s="136"/>
      <c r="H154" s="87" t="s">
        <v>49</v>
      </c>
      <c r="I154" s="2">
        <f>K154+M154+O154+Q154+S154</f>
        <v>15576051</v>
      </c>
      <c r="J154" s="2">
        <f>L154+N154+P154+R154+T154</f>
        <v>15327727.5</v>
      </c>
      <c r="K154" s="2">
        <v>2546597</v>
      </c>
      <c r="L154" s="2">
        <v>2527225.44</v>
      </c>
      <c r="M154" s="2">
        <v>2954028</v>
      </c>
      <c r="N154" s="2">
        <v>2889862.51</v>
      </c>
      <c r="O154" s="2">
        <v>3047859</v>
      </c>
      <c r="P154" s="2">
        <v>2994167.75</v>
      </c>
      <c r="Q154" s="2">
        <v>3499634</v>
      </c>
      <c r="R154" s="2">
        <v>3499634</v>
      </c>
      <c r="S154" s="2">
        <v>3527933</v>
      </c>
      <c r="T154" s="2">
        <v>3416837.8</v>
      </c>
      <c r="U154" s="137"/>
      <c r="V154" s="116"/>
      <c r="W154" s="116"/>
      <c r="X154" s="116"/>
      <c r="Y154" s="116"/>
      <c r="Z154" s="116"/>
      <c r="AA154" s="116"/>
      <c r="AB154" s="116"/>
      <c r="AC154" s="116"/>
      <c r="AD154" s="116"/>
      <c r="AE154" s="116"/>
      <c r="AF154" s="116"/>
      <c r="AG154" s="116"/>
      <c r="AH154" s="116"/>
    </row>
    <row r="155" spans="1:34" s="15" customFormat="1" ht="25.5" customHeight="1">
      <c r="A155" s="163" t="s">
        <v>149</v>
      </c>
      <c r="B155" s="131" t="s">
        <v>361</v>
      </c>
      <c r="C155" s="135" t="s">
        <v>50</v>
      </c>
      <c r="D155" s="135">
        <v>20</v>
      </c>
      <c r="E155" s="135">
        <v>2</v>
      </c>
      <c r="F155" s="138" t="s">
        <v>220</v>
      </c>
      <c r="G155" s="135">
        <v>70290</v>
      </c>
      <c r="H155" s="87" t="s">
        <v>19</v>
      </c>
      <c r="I155" s="2">
        <f>I156+I157</f>
        <v>14425429</v>
      </c>
      <c r="J155" s="2">
        <f t="shared" ref="J155:T155" si="195">J156+J157</f>
        <v>14207969.529999999</v>
      </c>
      <c r="K155" s="2">
        <f t="shared" si="195"/>
        <v>2696968</v>
      </c>
      <c r="L155" s="2">
        <f t="shared" si="195"/>
        <v>2669317.86</v>
      </c>
      <c r="M155" s="2">
        <f t="shared" si="195"/>
        <v>2861138</v>
      </c>
      <c r="N155" s="2">
        <f t="shared" si="195"/>
        <v>2775261.59</v>
      </c>
      <c r="O155" s="2">
        <f t="shared" si="195"/>
        <v>2791768</v>
      </c>
      <c r="P155" s="2">
        <f t="shared" si="195"/>
        <v>2742571.35</v>
      </c>
      <c r="Q155" s="2">
        <f t="shared" si="195"/>
        <v>2611977</v>
      </c>
      <c r="R155" s="2">
        <f t="shared" si="195"/>
        <v>2611977</v>
      </c>
      <c r="S155" s="2">
        <f t="shared" si="195"/>
        <v>3463578</v>
      </c>
      <c r="T155" s="2">
        <f t="shared" si="195"/>
        <v>3408841.73</v>
      </c>
      <c r="U155" s="137" t="s">
        <v>159</v>
      </c>
      <c r="V155" s="115" t="s">
        <v>51</v>
      </c>
      <c r="W155" s="115" t="s">
        <v>94</v>
      </c>
      <c r="X155" s="115" t="s">
        <v>94</v>
      </c>
      <c r="Y155" s="115">
        <v>99.4</v>
      </c>
      <c r="Z155" s="115">
        <v>100</v>
      </c>
      <c r="AA155" s="115">
        <v>99.5</v>
      </c>
      <c r="AB155" s="115">
        <v>100</v>
      </c>
      <c r="AC155" s="115">
        <v>99.6</v>
      </c>
      <c r="AD155" s="115">
        <v>100</v>
      </c>
      <c r="AE155" s="115">
        <v>100</v>
      </c>
      <c r="AF155" s="115">
        <v>100</v>
      </c>
      <c r="AG155" s="115">
        <v>100</v>
      </c>
      <c r="AH155" s="115">
        <v>100</v>
      </c>
    </row>
    <row r="156" spans="1:34">
      <c r="A156" s="163"/>
      <c r="B156" s="132"/>
      <c r="C156" s="136"/>
      <c r="D156" s="136"/>
      <c r="E156" s="136"/>
      <c r="F156" s="139"/>
      <c r="G156" s="136"/>
      <c r="H156" s="87" t="s">
        <v>44</v>
      </c>
      <c r="I156" s="2">
        <f>K156+M156+O156+Q156+S156</f>
        <v>0</v>
      </c>
      <c r="J156" s="2">
        <f>L156+N156+P156+R156+T156</f>
        <v>0</v>
      </c>
      <c r="K156" s="2">
        <v>0</v>
      </c>
      <c r="L156" s="2">
        <v>0</v>
      </c>
      <c r="M156" s="2">
        <v>0</v>
      </c>
      <c r="N156" s="2">
        <v>0</v>
      </c>
      <c r="O156" s="2">
        <v>0</v>
      </c>
      <c r="P156" s="2">
        <v>0</v>
      </c>
      <c r="Q156" s="2">
        <v>0</v>
      </c>
      <c r="R156" s="2">
        <v>0</v>
      </c>
      <c r="S156" s="2">
        <v>0</v>
      </c>
      <c r="T156" s="2">
        <v>0</v>
      </c>
      <c r="U156" s="137"/>
      <c r="V156" s="116"/>
      <c r="W156" s="116"/>
      <c r="X156" s="116"/>
      <c r="Y156" s="116"/>
      <c r="Z156" s="116"/>
      <c r="AA156" s="116"/>
      <c r="AB156" s="116"/>
      <c r="AC156" s="116"/>
      <c r="AD156" s="116"/>
      <c r="AE156" s="116"/>
      <c r="AF156" s="116"/>
      <c r="AG156" s="116"/>
      <c r="AH156" s="116"/>
    </row>
    <row r="157" spans="1:34" ht="14.25" customHeight="1">
      <c r="A157" s="163"/>
      <c r="B157" s="132"/>
      <c r="C157" s="136"/>
      <c r="D157" s="136"/>
      <c r="E157" s="136"/>
      <c r="F157" s="139"/>
      <c r="G157" s="136"/>
      <c r="H157" s="87" t="s">
        <v>49</v>
      </c>
      <c r="I157" s="2">
        <f>K157+M157+O157+Q157+S157</f>
        <v>14425429</v>
      </c>
      <c r="J157" s="2">
        <f>L157+N157+P157+R157+T157</f>
        <v>14207969.529999999</v>
      </c>
      <c r="K157" s="2">
        <v>2696968</v>
      </c>
      <c r="L157" s="2">
        <v>2669317.86</v>
      </c>
      <c r="M157" s="2">
        <v>2861138</v>
      </c>
      <c r="N157" s="2">
        <v>2775261.59</v>
      </c>
      <c r="O157" s="2">
        <v>2791768</v>
      </c>
      <c r="P157" s="2">
        <v>2742571.35</v>
      </c>
      <c r="Q157" s="2">
        <v>2611977</v>
      </c>
      <c r="R157" s="2">
        <v>2611977</v>
      </c>
      <c r="S157" s="2">
        <v>3463578</v>
      </c>
      <c r="T157" s="2">
        <v>3408841.73</v>
      </c>
      <c r="U157" s="137"/>
      <c r="V157" s="116"/>
      <c r="W157" s="116"/>
      <c r="X157" s="116"/>
      <c r="Y157" s="116"/>
      <c r="Z157" s="116"/>
      <c r="AA157" s="116"/>
      <c r="AB157" s="116"/>
      <c r="AC157" s="116"/>
      <c r="AD157" s="116"/>
      <c r="AE157" s="116"/>
      <c r="AF157" s="116"/>
      <c r="AG157" s="116"/>
      <c r="AH157" s="116"/>
    </row>
    <row r="158" spans="1:34" s="15" customFormat="1" ht="33.75" customHeight="1">
      <c r="A158" s="163" t="s">
        <v>150</v>
      </c>
      <c r="B158" s="131" t="s">
        <v>363</v>
      </c>
      <c r="C158" s="135" t="s">
        <v>50</v>
      </c>
      <c r="D158" s="135">
        <v>20</v>
      </c>
      <c r="E158" s="135">
        <v>2</v>
      </c>
      <c r="F158" s="138" t="s">
        <v>220</v>
      </c>
      <c r="G158" s="135">
        <v>71250</v>
      </c>
      <c r="H158" s="87" t="s">
        <v>19</v>
      </c>
      <c r="I158" s="2">
        <f>I159+I160</f>
        <v>27204854</v>
      </c>
      <c r="J158" s="2">
        <f>J159+J160</f>
        <v>26926380.090000004</v>
      </c>
      <c r="K158" s="2">
        <f>K159+K160</f>
        <v>5455700</v>
      </c>
      <c r="L158" s="2">
        <f>L159+L160</f>
        <v>5455700</v>
      </c>
      <c r="M158" s="2">
        <v>4947536</v>
      </c>
      <c r="N158" s="2">
        <f>N159+N160</f>
        <v>4900481.42</v>
      </c>
      <c r="O158" s="2">
        <f>O159+O160</f>
        <v>5254701</v>
      </c>
      <c r="P158" s="2">
        <f>P159+P160</f>
        <v>5206476.95</v>
      </c>
      <c r="Q158" s="2">
        <f t="shared" ref="Q158:R158" si="196">Q159+Q160</f>
        <v>6167724</v>
      </c>
      <c r="R158" s="2">
        <f t="shared" si="196"/>
        <v>6105879.0099999998</v>
      </c>
      <c r="S158" s="2">
        <f t="shared" ref="S158:T158" si="197">S159+S160</f>
        <v>5379193</v>
      </c>
      <c r="T158" s="2">
        <f t="shared" si="197"/>
        <v>5257842.71</v>
      </c>
      <c r="U158" s="137" t="s">
        <v>160</v>
      </c>
      <c r="V158" s="115" t="s">
        <v>51</v>
      </c>
      <c r="W158" s="115" t="s">
        <v>94</v>
      </c>
      <c r="X158" s="115" t="s">
        <v>94</v>
      </c>
      <c r="Y158" s="115">
        <v>99.4</v>
      </c>
      <c r="Z158" s="115">
        <v>100</v>
      </c>
      <c r="AA158" s="115">
        <v>99.5</v>
      </c>
      <c r="AB158" s="115">
        <v>100</v>
      </c>
      <c r="AC158" s="115">
        <v>99.6</v>
      </c>
      <c r="AD158" s="115">
        <v>100</v>
      </c>
      <c r="AE158" s="115">
        <v>100</v>
      </c>
      <c r="AF158" s="115">
        <v>100</v>
      </c>
      <c r="AG158" s="115">
        <v>100</v>
      </c>
      <c r="AH158" s="115">
        <v>100</v>
      </c>
    </row>
    <row r="159" spans="1:34" ht="18" customHeight="1">
      <c r="A159" s="163"/>
      <c r="B159" s="132"/>
      <c r="C159" s="136"/>
      <c r="D159" s="136"/>
      <c r="E159" s="136"/>
      <c r="F159" s="139"/>
      <c r="G159" s="136"/>
      <c r="H159" s="87" t="s">
        <v>44</v>
      </c>
      <c r="I159" s="2">
        <f>K159+M159+O159+Q159+S159</f>
        <v>0</v>
      </c>
      <c r="J159" s="2">
        <f>L159+N159+P159+R159+T159</f>
        <v>0</v>
      </c>
      <c r="K159" s="2">
        <v>0</v>
      </c>
      <c r="L159" s="2">
        <v>0</v>
      </c>
      <c r="M159" s="2">
        <v>0</v>
      </c>
      <c r="N159" s="2">
        <v>0</v>
      </c>
      <c r="O159" s="2">
        <v>0</v>
      </c>
      <c r="P159" s="2">
        <v>0</v>
      </c>
      <c r="Q159" s="2">
        <v>0</v>
      </c>
      <c r="R159" s="2">
        <v>0</v>
      </c>
      <c r="S159" s="2">
        <v>0</v>
      </c>
      <c r="T159" s="2">
        <v>0</v>
      </c>
      <c r="U159" s="137"/>
      <c r="V159" s="116"/>
      <c r="W159" s="116"/>
      <c r="X159" s="116"/>
      <c r="Y159" s="116"/>
      <c r="Z159" s="116"/>
      <c r="AA159" s="116"/>
      <c r="AB159" s="116"/>
      <c r="AC159" s="116"/>
      <c r="AD159" s="116"/>
      <c r="AE159" s="116"/>
      <c r="AF159" s="116"/>
      <c r="AG159" s="116"/>
      <c r="AH159" s="116"/>
    </row>
    <row r="160" spans="1:34" ht="22.5" customHeight="1">
      <c r="A160" s="163"/>
      <c r="B160" s="132"/>
      <c r="C160" s="136"/>
      <c r="D160" s="136"/>
      <c r="E160" s="136"/>
      <c r="F160" s="139"/>
      <c r="G160" s="136"/>
      <c r="H160" s="87" t="s">
        <v>49</v>
      </c>
      <c r="I160" s="2">
        <f>K160+M160+O160+Q160+S160</f>
        <v>27204854</v>
      </c>
      <c r="J160" s="2">
        <f>L160+N160+P160+R160+T160</f>
        <v>26926380.090000004</v>
      </c>
      <c r="K160" s="2">
        <v>5455700</v>
      </c>
      <c r="L160" s="2">
        <v>5455700</v>
      </c>
      <c r="M160" s="2">
        <v>4947536</v>
      </c>
      <c r="N160" s="2">
        <v>4900481.42</v>
      </c>
      <c r="O160" s="2">
        <v>5254701</v>
      </c>
      <c r="P160" s="2">
        <v>5206476.95</v>
      </c>
      <c r="Q160" s="2">
        <v>6167724</v>
      </c>
      <c r="R160" s="2">
        <v>6105879.0099999998</v>
      </c>
      <c r="S160" s="2">
        <v>5379193</v>
      </c>
      <c r="T160" s="2">
        <v>5257842.71</v>
      </c>
      <c r="U160" s="137"/>
      <c r="V160" s="116"/>
      <c r="W160" s="116"/>
      <c r="X160" s="116"/>
      <c r="Y160" s="116"/>
      <c r="Z160" s="116"/>
      <c r="AA160" s="116"/>
      <c r="AB160" s="116"/>
      <c r="AC160" s="116"/>
      <c r="AD160" s="116"/>
      <c r="AE160" s="116"/>
      <c r="AF160" s="116"/>
      <c r="AG160" s="116"/>
      <c r="AH160" s="116"/>
    </row>
    <row r="161" spans="1:34" s="15" customFormat="1" ht="39.75" customHeight="1">
      <c r="A161" s="163" t="s">
        <v>151</v>
      </c>
      <c r="B161" s="131" t="s">
        <v>156</v>
      </c>
      <c r="C161" s="135" t="s">
        <v>50</v>
      </c>
      <c r="D161" s="135">
        <v>20</v>
      </c>
      <c r="E161" s="135">
        <v>2</v>
      </c>
      <c r="F161" s="138" t="s">
        <v>220</v>
      </c>
      <c r="G161" s="135">
        <v>70010</v>
      </c>
      <c r="H161" s="87" t="s">
        <v>19</v>
      </c>
      <c r="I161" s="2">
        <f>I162+I163</f>
        <v>10741520</v>
      </c>
      <c r="J161" s="2">
        <f>J162+J163</f>
        <v>10658950.949999999</v>
      </c>
      <c r="K161" s="2">
        <f>K162+K163</f>
        <v>1333715</v>
      </c>
      <c r="L161" s="2">
        <f>L162+L163</f>
        <v>1333715</v>
      </c>
      <c r="M161" s="2">
        <v>1448599</v>
      </c>
      <c r="N161" s="2">
        <f>N162+N163</f>
        <v>1448599</v>
      </c>
      <c r="O161" s="2">
        <f>O162+O163</f>
        <v>1618204</v>
      </c>
      <c r="P161" s="2">
        <f>P162+P163</f>
        <v>1618204</v>
      </c>
      <c r="Q161" s="2">
        <f t="shared" ref="Q161:R161" si="198">Q162+Q163</f>
        <v>3033789</v>
      </c>
      <c r="R161" s="2">
        <f t="shared" si="198"/>
        <v>3033789</v>
      </c>
      <c r="S161" s="2">
        <f t="shared" ref="S161:T161" si="199">S162+S163</f>
        <v>3307213</v>
      </c>
      <c r="T161" s="2">
        <f t="shared" si="199"/>
        <v>3224643.95</v>
      </c>
      <c r="U161" s="137" t="s">
        <v>161</v>
      </c>
      <c r="V161" s="115" t="s">
        <v>51</v>
      </c>
      <c r="W161" s="115" t="s">
        <v>94</v>
      </c>
      <c r="X161" s="115" t="s">
        <v>94</v>
      </c>
      <c r="Y161" s="115">
        <v>96.1</v>
      </c>
      <c r="Z161" s="115">
        <v>100</v>
      </c>
      <c r="AA161" s="115">
        <v>96.2</v>
      </c>
      <c r="AB161" s="115">
        <v>100</v>
      </c>
      <c r="AC161" s="115">
        <v>96.3</v>
      </c>
      <c r="AD161" s="115">
        <v>100</v>
      </c>
      <c r="AE161" s="115">
        <v>100</v>
      </c>
      <c r="AF161" s="115">
        <v>100</v>
      </c>
      <c r="AG161" s="115">
        <v>100</v>
      </c>
      <c r="AH161" s="115">
        <v>100</v>
      </c>
    </row>
    <row r="162" spans="1:34" ht="19.5" customHeight="1">
      <c r="A162" s="163"/>
      <c r="B162" s="132"/>
      <c r="C162" s="136"/>
      <c r="D162" s="136"/>
      <c r="E162" s="136"/>
      <c r="F162" s="139"/>
      <c r="G162" s="136"/>
      <c r="H162" s="87" t="s">
        <v>44</v>
      </c>
      <c r="I162" s="2">
        <f>K162+M162+O162+Q162+S162</f>
        <v>0</v>
      </c>
      <c r="J162" s="2">
        <f>L162+N162+P162+R162+T162</f>
        <v>0</v>
      </c>
      <c r="K162" s="2">
        <v>0</v>
      </c>
      <c r="L162" s="2">
        <v>0</v>
      </c>
      <c r="M162" s="2">
        <v>0</v>
      </c>
      <c r="N162" s="2">
        <v>0</v>
      </c>
      <c r="O162" s="2">
        <v>0</v>
      </c>
      <c r="P162" s="2">
        <v>0</v>
      </c>
      <c r="Q162" s="2">
        <v>0</v>
      </c>
      <c r="R162" s="2">
        <v>0</v>
      </c>
      <c r="S162" s="2">
        <v>0</v>
      </c>
      <c r="T162" s="2">
        <v>0</v>
      </c>
      <c r="U162" s="137"/>
      <c r="V162" s="116"/>
      <c r="W162" s="116"/>
      <c r="X162" s="116"/>
      <c r="Y162" s="116"/>
      <c r="Z162" s="116"/>
      <c r="AA162" s="116"/>
      <c r="AB162" s="116"/>
      <c r="AC162" s="116"/>
      <c r="AD162" s="116"/>
      <c r="AE162" s="116"/>
      <c r="AF162" s="116"/>
      <c r="AG162" s="116"/>
      <c r="AH162" s="116"/>
    </row>
    <row r="163" spans="1:34" ht="27" customHeight="1">
      <c r="A163" s="165"/>
      <c r="B163" s="132"/>
      <c r="C163" s="136"/>
      <c r="D163" s="136"/>
      <c r="E163" s="136"/>
      <c r="F163" s="139"/>
      <c r="G163" s="136"/>
      <c r="H163" s="83" t="s">
        <v>49</v>
      </c>
      <c r="I163" s="4">
        <f>K163+M163+O163+Q163+S163</f>
        <v>10741520</v>
      </c>
      <c r="J163" s="4">
        <f>L163+N163+P163+R163+T163</f>
        <v>10658950.949999999</v>
      </c>
      <c r="K163" s="4">
        <v>1333715</v>
      </c>
      <c r="L163" s="4">
        <v>1333715</v>
      </c>
      <c r="M163" s="4">
        <v>1448599</v>
      </c>
      <c r="N163" s="4">
        <v>1448599</v>
      </c>
      <c r="O163" s="2">
        <v>1618204</v>
      </c>
      <c r="P163" s="2">
        <v>1618204</v>
      </c>
      <c r="Q163" s="4">
        <v>3033789</v>
      </c>
      <c r="R163" s="4">
        <v>3033789</v>
      </c>
      <c r="S163" s="4">
        <v>3307213</v>
      </c>
      <c r="T163" s="4">
        <v>3224643.95</v>
      </c>
      <c r="U163" s="135"/>
      <c r="V163" s="116"/>
      <c r="W163" s="116"/>
      <c r="X163" s="116"/>
      <c r="Y163" s="116"/>
      <c r="Z163" s="116"/>
      <c r="AA163" s="116"/>
      <c r="AB163" s="116"/>
      <c r="AC163" s="116"/>
      <c r="AD163" s="116"/>
      <c r="AE163" s="116"/>
      <c r="AF163" s="116"/>
      <c r="AG163" s="116"/>
      <c r="AH163" s="116"/>
    </row>
    <row r="164" spans="1:34" s="59" customFormat="1" ht="25.5" customHeight="1">
      <c r="A164" s="194" t="s">
        <v>157</v>
      </c>
      <c r="B164" s="194"/>
      <c r="C164" s="194"/>
      <c r="D164" s="194"/>
      <c r="E164" s="194"/>
      <c r="F164" s="194"/>
      <c r="G164" s="194"/>
      <c r="H164" s="57" t="s">
        <v>19</v>
      </c>
      <c r="I164" s="45">
        <f t="shared" ref="I164:R164" si="200">I165+I166</f>
        <v>67947854</v>
      </c>
      <c r="J164" s="45">
        <f>J165+J166</f>
        <v>67121028.069999993</v>
      </c>
      <c r="K164" s="45">
        <f>K165+K166</f>
        <v>12032980</v>
      </c>
      <c r="L164" s="45">
        <f>L165+L166</f>
        <v>11985958.300000001</v>
      </c>
      <c r="M164" s="45">
        <f t="shared" si="200"/>
        <v>12211301</v>
      </c>
      <c r="N164" s="45">
        <f t="shared" si="200"/>
        <v>12014204.52</v>
      </c>
      <c r="O164" s="45">
        <f t="shared" si="200"/>
        <v>12712532</v>
      </c>
      <c r="P164" s="45">
        <f t="shared" si="200"/>
        <v>12561420.050000001</v>
      </c>
      <c r="Q164" s="45">
        <f t="shared" si="200"/>
        <v>15313124</v>
      </c>
      <c r="R164" s="45">
        <f t="shared" si="200"/>
        <v>15251279.01</v>
      </c>
      <c r="S164" s="45">
        <f t="shared" ref="S164:T164" si="201">S165+S166</f>
        <v>15677917</v>
      </c>
      <c r="T164" s="45">
        <f t="shared" si="201"/>
        <v>15308166.189999998</v>
      </c>
      <c r="U164" s="119" t="s">
        <v>94</v>
      </c>
      <c r="V164" s="119" t="s">
        <v>94</v>
      </c>
      <c r="W164" s="119" t="s">
        <v>94</v>
      </c>
      <c r="X164" s="119" t="s">
        <v>94</v>
      </c>
      <c r="Y164" s="119" t="s">
        <v>94</v>
      </c>
      <c r="Z164" s="119" t="s">
        <v>94</v>
      </c>
      <c r="AA164" s="119" t="s">
        <v>94</v>
      </c>
      <c r="AB164" s="119" t="s">
        <v>94</v>
      </c>
      <c r="AC164" s="119" t="s">
        <v>94</v>
      </c>
      <c r="AD164" s="119" t="s">
        <v>94</v>
      </c>
      <c r="AE164" s="119" t="s">
        <v>94</v>
      </c>
      <c r="AF164" s="119" t="s">
        <v>94</v>
      </c>
      <c r="AG164" s="119" t="s">
        <v>94</v>
      </c>
      <c r="AH164" s="119" t="s">
        <v>94</v>
      </c>
    </row>
    <row r="165" spans="1:34" s="61" customFormat="1" ht="15" customHeight="1">
      <c r="A165" s="194"/>
      <c r="B165" s="194"/>
      <c r="C165" s="194"/>
      <c r="D165" s="194"/>
      <c r="E165" s="194"/>
      <c r="F165" s="194"/>
      <c r="G165" s="194"/>
      <c r="H165" s="57" t="s">
        <v>44</v>
      </c>
      <c r="I165" s="45">
        <f>K165+M165+O165+Q165+S165</f>
        <v>0</v>
      </c>
      <c r="J165" s="45">
        <f>L165+N165+P165+R165+T165</f>
        <v>0</v>
      </c>
      <c r="K165" s="45">
        <f t="shared" ref="K165:R166" si="202">K147</f>
        <v>0</v>
      </c>
      <c r="L165" s="45">
        <f t="shared" si="202"/>
        <v>0</v>
      </c>
      <c r="M165" s="45">
        <f t="shared" si="202"/>
        <v>0</v>
      </c>
      <c r="N165" s="45">
        <f t="shared" si="202"/>
        <v>0</v>
      </c>
      <c r="O165" s="45">
        <f t="shared" si="202"/>
        <v>0</v>
      </c>
      <c r="P165" s="45">
        <f t="shared" si="202"/>
        <v>0</v>
      </c>
      <c r="Q165" s="45">
        <v>0</v>
      </c>
      <c r="R165" s="45">
        <v>0</v>
      </c>
      <c r="S165" s="45">
        <v>0</v>
      </c>
      <c r="T165" s="45">
        <v>0</v>
      </c>
      <c r="U165" s="119"/>
      <c r="V165" s="119"/>
      <c r="W165" s="119"/>
      <c r="X165" s="119"/>
      <c r="Y165" s="119"/>
      <c r="Z165" s="119"/>
      <c r="AA165" s="119"/>
      <c r="AB165" s="119"/>
      <c r="AC165" s="119"/>
      <c r="AD165" s="119"/>
      <c r="AE165" s="119"/>
      <c r="AF165" s="119"/>
      <c r="AG165" s="119"/>
      <c r="AH165" s="119"/>
    </row>
    <row r="166" spans="1:34" s="61" customFormat="1" ht="15" customHeight="1">
      <c r="A166" s="194"/>
      <c r="B166" s="194"/>
      <c r="C166" s="194"/>
      <c r="D166" s="194"/>
      <c r="E166" s="194"/>
      <c r="F166" s="194"/>
      <c r="G166" s="194"/>
      <c r="H166" s="57" t="s">
        <v>49</v>
      </c>
      <c r="I166" s="45">
        <f>K166+M166+O166+Q166+S166</f>
        <v>67947854</v>
      </c>
      <c r="J166" s="45">
        <f>L166+N166+P166+R166+T166</f>
        <v>67121028.069999993</v>
      </c>
      <c r="K166" s="45">
        <f t="shared" si="202"/>
        <v>12032980</v>
      </c>
      <c r="L166" s="45">
        <f t="shared" si="202"/>
        <v>11985958.300000001</v>
      </c>
      <c r="M166" s="45">
        <f t="shared" si="202"/>
        <v>12211301</v>
      </c>
      <c r="N166" s="45">
        <f t="shared" si="202"/>
        <v>12014204.52</v>
      </c>
      <c r="O166" s="45">
        <f t="shared" si="202"/>
        <v>12712532</v>
      </c>
      <c r="P166" s="45">
        <f t="shared" si="202"/>
        <v>12561420.050000001</v>
      </c>
      <c r="Q166" s="45">
        <f t="shared" si="202"/>
        <v>15313124</v>
      </c>
      <c r="R166" s="45">
        <f t="shared" si="202"/>
        <v>15251279.01</v>
      </c>
      <c r="S166" s="45">
        <f t="shared" ref="S166:T166" si="203">S148</f>
        <v>15677917</v>
      </c>
      <c r="T166" s="45">
        <f t="shared" si="203"/>
        <v>15308166.189999998</v>
      </c>
      <c r="U166" s="119"/>
      <c r="V166" s="119"/>
      <c r="W166" s="119"/>
      <c r="X166" s="119"/>
      <c r="Y166" s="119"/>
      <c r="Z166" s="119"/>
      <c r="AA166" s="119"/>
      <c r="AB166" s="119"/>
      <c r="AC166" s="119"/>
      <c r="AD166" s="119"/>
      <c r="AE166" s="119"/>
      <c r="AF166" s="119"/>
      <c r="AG166" s="119"/>
      <c r="AH166" s="119"/>
    </row>
    <row r="167" spans="1:34" ht="15.75" customHeight="1">
      <c r="A167" s="168" t="s">
        <v>68</v>
      </c>
      <c r="B167" s="169"/>
      <c r="C167" s="169"/>
      <c r="D167" s="169"/>
      <c r="E167" s="169"/>
      <c r="F167" s="169"/>
      <c r="G167" s="169"/>
      <c r="H167" s="169"/>
      <c r="I167" s="169"/>
      <c r="J167" s="169"/>
      <c r="K167" s="169"/>
      <c r="L167" s="169"/>
      <c r="M167" s="169"/>
      <c r="N167" s="169"/>
      <c r="O167" s="169"/>
      <c r="P167" s="169"/>
      <c r="Q167" s="169"/>
      <c r="R167" s="169"/>
      <c r="S167" s="169"/>
      <c r="T167" s="169"/>
      <c r="U167" s="169"/>
      <c r="V167" s="169"/>
      <c r="W167" s="169"/>
      <c r="X167" s="169"/>
      <c r="Y167" s="169"/>
      <c r="Z167" s="169"/>
      <c r="AA167" s="169"/>
      <c r="AB167" s="169"/>
      <c r="AC167" s="169"/>
      <c r="AD167" s="169"/>
    </row>
    <row r="168" spans="1:34" ht="15.75" customHeight="1">
      <c r="A168" s="170" t="s">
        <v>162</v>
      </c>
      <c r="B168" s="171"/>
      <c r="C168" s="171"/>
      <c r="D168" s="171"/>
      <c r="E168" s="171"/>
      <c r="F168" s="171"/>
      <c r="G168" s="171"/>
      <c r="H168" s="171"/>
      <c r="I168" s="171"/>
      <c r="J168" s="171"/>
      <c r="K168" s="171"/>
      <c r="L168" s="171"/>
      <c r="M168" s="171"/>
      <c r="N168" s="171"/>
      <c r="O168" s="171"/>
      <c r="P168" s="171"/>
      <c r="Q168" s="171"/>
      <c r="R168" s="171"/>
      <c r="S168" s="171"/>
      <c r="T168" s="171"/>
      <c r="U168" s="171"/>
      <c r="V168" s="171"/>
      <c r="W168" s="171"/>
      <c r="X168" s="171"/>
      <c r="Y168" s="171"/>
      <c r="Z168" s="171"/>
      <c r="AA168" s="171"/>
      <c r="AB168" s="171"/>
      <c r="AC168" s="171"/>
      <c r="AD168" s="171"/>
    </row>
    <row r="169" spans="1:34" ht="35.25" customHeight="1">
      <c r="A169" s="170" t="s">
        <v>163</v>
      </c>
      <c r="B169" s="171"/>
      <c r="C169" s="171"/>
      <c r="D169" s="171"/>
      <c r="E169" s="171"/>
      <c r="F169" s="171"/>
      <c r="G169" s="171"/>
      <c r="H169" s="171"/>
      <c r="I169" s="171"/>
      <c r="J169" s="171"/>
      <c r="K169" s="171"/>
      <c r="L169" s="171"/>
      <c r="M169" s="171"/>
      <c r="N169" s="171"/>
      <c r="O169" s="171"/>
      <c r="P169" s="171"/>
      <c r="Q169" s="171"/>
      <c r="R169" s="171"/>
      <c r="S169" s="171"/>
      <c r="T169" s="171"/>
      <c r="U169" s="171"/>
      <c r="V169" s="171"/>
      <c r="W169" s="171"/>
      <c r="X169" s="171"/>
      <c r="Y169" s="171"/>
      <c r="Z169" s="171"/>
      <c r="AA169" s="171"/>
      <c r="AB169" s="171"/>
      <c r="AC169" s="171"/>
      <c r="AD169" s="171"/>
    </row>
    <row r="170" spans="1:34" s="59" customFormat="1" ht="16.5" customHeight="1">
      <c r="A170" s="145">
        <v>9</v>
      </c>
      <c r="B170" s="213" t="s">
        <v>164</v>
      </c>
      <c r="C170" s="213"/>
      <c r="D170" s="213"/>
      <c r="E170" s="213"/>
      <c r="F170" s="213"/>
      <c r="G170" s="213"/>
      <c r="H170" s="57" t="s">
        <v>19</v>
      </c>
      <c r="I170" s="45">
        <f t="shared" ref="I170:P170" si="204">I171+I172</f>
        <v>11900816.550000001</v>
      </c>
      <c r="J170" s="45">
        <f t="shared" si="204"/>
        <v>11646613.219999999</v>
      </c>
      <c r="K170" s="45">
        <f>K171+K172</f>
        <v>5177007.79</v>
      </c>
      <c r="L170" s="45">
        <f>L171+L172</f>
        <v>5104352.1099999994</v>
      </c>
      <c r="M170" s="45">
        <f t="shared" si="204"/>
        <v>5262035.49</v>
      </c>
      <c r="N170" s="45">
        <f t="shared" si="204"/>
        <v>5262035.49</v>
      </c>
      <c r="O170" s="45">
        <f t="shared" si="204"/>
        <v>1461773.27</v>
      </c>
      <c r="P170" s="45">
        <f t="shared" si="204"/>
        <v>1280225.6199999999</v>
      </c>
      <c r="Q170" s="45">
        <f t="shared" ref="Q170:R170" si="205">Q171+Q172</f>
        <v>367285.71</v>
      </c>
      <c r="R170" s="45">
        <f t="shared" si="205"/>
        <v>367285.71</v>
      </c>
      <c r="S170" s="45">
        <f t="shared" ref="S170:T170" si="206">S171+S172</f>
        <v>15453369.09</v>
      </c>
      <c r="T170" s="45">
        <f t="shared" si="206"/>
        <v>15448788.989999998</v>
      </c>
      <c r="U170" s="119" t="s">
        <v>94</v>
      </c>
      <c r="V170" s="119" t="s">
        <v>94</v>
      </c>
      <c r="W170" s="119" t="s">
        <v>94</v>
      </c>
      <c r="X170" s="119" t="s">
        <v>94</v>
      </c>
      <c r="Y170" s="119" t="s">
        <v>94</v>
      </c>
      <c r="Z170" s="119" t="s">
        <v>94</v>
      </c>
      <c r="AA170" s="119" t="s">
        <v>94</v>
      </c>
      <c r="AB170" s="119" t="s">
        <v>94</v>
      </c>
      <c r="AC170" s="119" t="s">
        <v>94</v>
      </c>
      <c r="AD170" s="119" t="s">
        <v>94</v>
      </c>
      <c r="AE170" s="119" t="s">
        <v>94</v>
      </c>
      <c r="AF170" s="119" t="s">
        <v>94</v>
      </c>
      <c r="AG170" s="119" t="s">
        <v>94</v>
      </c>
      <c r="AH170" s="119" t="s">
        <v>94</v>
      </c>
    </row>
    <row r="171" spans="1:34" s="59" customFormat="1" ht="16.5" customHeight="1">
      <c r="A171" s="145"/>
      <c r="B171" s="213"/>
      <c r="C171" s="213"/>
      <c r="D171" s="213"/>
      <c r="E171" s="213"/>
      <c r="F171" s="213"/>
      <c r="G171" s="213"/>
      <c r="H171" s="57" t="s">
        <v>44</v>
      </c>
      <c r="I171" s="45">
        <f t="shared" ref="I171:P172" si="207">I174</f>
        <v>6220400.1500000004</v>
      </c>
      <c r="J171" s="45">
        <f t="shared" si="207"/>
        <v>6004025.709999999</v>
      </c>
      <c r="K171" s="45">
        <f t="shared" si="207"/>
        <v>3663898.39</v>
      </c>
      <c r="L171" s="45">
        <f t="shared" si="207"/>
        <v>3591242.71</v>
      </c>
      <c r="M171" s="45">
        <f t="shared" si="207"/>
        <v>2388238.4899999998</v>
      </c>
      <c r="N171" s="45">
        <f t="shared" si="207"/>
        <v>2388238.4899999998</v>
      </c>
      <c r="O171" s="45">
        <f>O174</f>
        <v>168263.27000000002</v>
      </c>
      <c r="P171" s="45">
        <f t="shared" si="207"/>
        <v>24544.510000000002</v>
      </c>
      <c r="Q171" s="45">
        <f t="shared" ref="Q171:R171" si="208">Q174</f>
        <v>5285.71</v>
      </c>
      <c r="R171" s="45">
        <f t="shared" si="208"/>
        <v>5285.71</v>
      </c>
      <c r="S171" s="45">
        <f t="shared" ref="S171:T171" si="209">S174</f>
        <v>2205695.87</v>
      </c>
      <c r="T171" s="45">
        <f t="shared" si="209"/>
        <v>2205695.87</v>
      </c>
      <c r="U171" s="119"/>
      <c r="V171" s="119"/>
      <c r="W171" s="119"/>
      <c r="X171" s="119"/>
      <c r="Y171" s="119"/>
      <c r="Z171" s="119"/>
      <c r="AA171" s="119"/>
      <c r="AB171" s="119"/>
      <c r="AC171" s="119"/>
      <c r="AD171" s="119"/>
      <c r="AE171" s="119"/>
      <c r="AF171" s="119"/>
      <c r="AG171" s="119"/>
      <c r="AH171" s="119"/>
    </row>
    <row r="172" spans="1:34" s="59" customFormat="1" ht="16.5" customHeight="1">
      <c r="A172" s="145"/>
      <c r="B172" s="213"/>
      <c r="C172" s="213"/>
      <c r="D172" s="213"/>
      <c r="E172" s="213"/>
      <c r="F172" s="213"/>
      <c r="G172" s="213"/>
      <c r="H172" s="57" t="s">
        <v>49</v>
      </c>
      <c r="I172" s="45">
        <f t="shared" si="207"/>
        <v>5680416.4000000004</v>
      </c>
      <c r="J172" s="45">
        <f t="shared" si="207"/>
        <v>5642587.5099999998</v>
      </c>
      <c r="K172" s="45">
        <f t="shared" si="207"/>
        <v>1513109.4</v>
      </c>
      <c r="L172" s="45">
        <f t="shared" si="207"/>
        <v>1513109.4</v>
      </c>
      <c r="M172" s="45">
        <f t="shared" si="207"/>
        <v>2873797</v>
      </c>
      <c r="N172" s="45">
        <f t="shared" si="207"/>
        <v>2873797</v>
      </c>
      <c r="O172" s="45">
        <f t="shared" si="207"/>
        <v>1293510</v>
      </c>
      <c r="P172" s="45">
        <f t="shared" si="207"/>
        <v>1255681.1099999999</v>
      </c>
      <c r="Q172" s="45">
        <f t="shared" ref="Q172:R172" si="210">Q175</f>
        <v>362000</v>
      </c>
      <c r="R172" s="45">
        <f t="shared" si="210"/>
        <v>362000</v>
      </c>
      <c r="S172" s="45">
        <f t="shared" ref="S172:T172" si="211">S175</f>
        <v>13247673.220000001</v>
      </c>
      <c r="T172" s="45">
        <f t="shared" si="211"/>
        <v>13243093.119999999</v>
      </c>
      <c r="U172" s="119"/>
      <c r="V172" s="119"/>
      <c r="W172" s="119"/>
      <c r="X172" s="119"/>
      <c r="Y172" s="119"/>
      <c r="Z172" s="119"/>
      <c r="AA172" s="119"/>
      <c r="AB172" s="119"/>
      <c r="AC172" s="119"/>
      <c r="AD172" s="119"/>
      <c r="AE172" s="119"/>
      <c r="AF172" s="119"/>
      <c r="AG172" s="119"/>
      <c r="AH172" s="119"/>
    </row>
    <row r="173" spans="1:34" s="59" customFormat="1" ht="33.75" customHeight="1">
      <c r="A173" s="147" t="s">
        <v>165</v>
      </c>
      <c r="B173" s="133" t="s">
        <v>167</v>
      </c>
      <c r="C173" s="158" t="s">
        <v>50</v>
      </c>
      <c r="D173" s="158">
        <v>20</v>
      </c>
      <c r="E173" s="158">
        <v>3</v>
      </c>
      <c r="F173" s="157" t="s">
        <v>220</v>
      </c>
      <c r="G173" s="157" t="s">
        <v>221</v>
      </c>
      <c r="H173" s="107" t="s">
        <v>19</v>
      </c>
      <c r="I173" s="58">
        <f>K173</f>
        <v>5177007.79</v>
      </c>
      <c r="J173" s="58">
        <f>L173</f>
        <v>5104352.1099999994</v>
      </c>
      <c r="K173" s="58">
        <f t="shared" ref="K173:P173" si="212">K174+K175</f>
        <v>5177007.79</v>
      </c>
      <c r="L173" s="58">
        <f t="shared" si="212"/>
        <v>5104352.1099999994</v>
      </c>
      <c r="M173" s="58">
        <f t="shared" si="212"/>
        <v>5262035.49</v>
      </c>
      <c r="N173" s="58">
        <f t="shared" si="212"/>
        <v>5262035.49</v>
      </c>
      <c r="O173" s="58">
        <f t="shared" si="212"/>
        <v>1461773.27</v>
      </c>
      <c r="P173" s="58">
        <f t="shared" si="212"/>
        <v>1280225.6199999999</v>
      </c>
      <c r="Q173" s="58">
        <f t="shared" ref="Q173:R173" si="213">Q174+Q175</f>
        <v>367285.71</v>
      </c>
      <c r="R173" s="58">
        <f t="shared" si="213"/>
        <v>367285.71</v>
      </c>
      <c r="S173" s="58">
        <f t="shared" ref="S173:T173" si="214">S174+S175</f>
        <v>15453369.09</v>
      </c>
      <c r="T173" s="58">
        <f t="shared" si="214"/>
        <v>15448788.989999998</v>
      </c>
      <c r="U173" s="118" t="s">
        <v>94</v>
      </c>
      <c r="V173" s="118" t="s">
        <v>94</v>
      </c>
      <c r="W173" s="118" t="s">
        <v>94</v>
      </c>
      <c r="X173" s="118" t="s">
        <v>94</v>
      </c>
      <c r="Y173" s="118" t="s">
        <v>94</v>
      </c>
      <c r="Z173" s="118" t="s">
        <v>94</v>
      </c>
      <c r="AA173" s="118" t="s">
        <v>94</v>
      </c>
      <c r="AB173" s="118" t="s">
        <v>94</v>
      </c>
      <c r="AC173" s="118" t="s">
        <v>94</v>
      </c>
      <c r="AD173" s="118" t="s">
        <v>94</v>
      </c>
      <c r="AE173" s="118" t="s">
        <v>94</v>
      </c>
      <c r="AF173" s="118" t="s">
        <v>94</v>
      </c>
      <c r="AG173" s="118" t="s">
        <v>94</v>
      </c>
      <c r="AH173" s="118" t="s">
        <v>94</v>
      </c>
    </row>
    <row r="174" spans="1:34" s="59" customFormat="1" ht="18.75" customHeight="1">
      <c r="A174" s="147"/>
      <c r="B174" s="134"/>
      <c r="C174" s="158"/>
      <c r="D174" s="158"/>
      <c r="E174" s="158"/>
      <c r="F174" s="157"/>
      <c r="G174" s="157"/>
      <c r="H174" s="57" t="s">
        <v>44</v>
      </c>
      <c r="I174" s="45">
        <f>K174+M174+O174</f>
        <v>6220400.1500000004</v>
      </c>
      <c r="J174" s="45">
        <f>L174+N174+P174</f>
        <v>6004025.709999999</v>
      </c>
      <c r="K174" s="45">
        <f>K177+K180+K183+K186+K189</f>
        <v>3663898.39</v>
      </c>
      <c r="L174" s="45">
        <f t="shared" ref="L174:T174" si="215">L177+L180+L183+L186+L189</f>
        <v>3591242.71</v>
      </c>
      <c r="M174" s="45">
        <f t="shared" si="215"/>
        <v>2388238.4899999998</v>
      </c>
      <c r="N174" s="45">
        <f t="shared" si="215"/>
        <v>2388238.4899999998</v>
      </c>
      <c r="O174" s="45">
        <f t="shared" si="215"/>
        <v>168263.27000000002</v>
      </c>
      <c r="P174" s="45">
        <f t="shared" si="215"/>
        <v>24544.510000000002</v>
      </c>
      <c r="Q174" s="45">
        <f t="shared" si="215"/>
        <v>5285.71</v>
      </c>
      <c r="R174" s="45">
        <f t="shared" si="215"/>
        <v>5285.71</v>
      </c>
      <c r="S174" s="45">
        <f t="shared" si="215"/>
        <v>2205695.87</v>
      </c>
      <c r="T174" s="45">
        <f t="shared" si="215"/>
        <v>2205695.87</v>
      </c>
      <c r="U174" s="118"/>
      <c r="V174" s="118"/>
      <c r="W174" s="118"/>
      <c r="X174" s="118"/>
      <c r="Y174" s="118"/>
      <c r="Z174" s="118"/>
      <c r="AA174" s="118"/>
      <c r="AB174" s="118"/>
      <c r="AC174" s="118"/>
      <c r="AD174" s="118"/>
      <c r="AE174" s="118"/>
      <c r="AF174" s="118"/>
      <c r="AG174" s="118"/>
      <c r="AH174" s="118"/>
    </row>
    <row r="175" spans="1:34" s="59" customFormat="1" ht="21" customHeight="1">
      <c r="A175" s="147"/>
      <c r="B175" s="134"/>
      <c r="C175" s="158"/>
      <c r="D175" s="158"/>
      <c r="E175" s="158"/>
      <c r="F175" s="157"/>
      <c r="G175" s="157"/>
      <c r="H175" s="57" t="s">
        <v>49</v>
      </c>
      <c r="I175" s="45">
        <f>K175+M175+O175</f>
        <v>5680416.4000000004</v>
      </c>
      <c r="J175" s="45">
        <f>L175+N175+P175</f>
        <v>5642587.5099999998</v>
      </c>
      <c r="K175" s="45">
        <f>K178+K181+K184+K187+K190</f>
        <v>1513109.4</v>
      </c>
      <c r="L175" s="45">
        <f t="shared" ref="L175:T175" si="216">L178+L181+L184+L187+L190</f>
        <v>1513109.4</v>
      </c>
      <c r="M175" s="45">
        <f t="shared" si="216"/>
        <v>2873797</v>
      </c>
      <c r="N175" s="45">
        <f t="shared" si="216"/>
        <v>2873797</v>
      </c>
      <c r="O175" s="45">
        <f t="shared" si="216"/>
        <v>1293510</v>
      </c>
      <c r="P175" s="45">
        <f t="shared" si="216"/>
        <v>1255681.1099999999</v>
      </c>
      <c r="Q175" s="45">
        <f t="shared" si="216"/>
        <v>362000</v>
      </c>
      <c r="R175" s="45">
        <f t="shared" si="216"/>
        <v>362000</v>
      </c>
      <c r="S175" s="45">
        <f t="shared" si="216"/>
        <v>13247673.220000001</v>
      </c>
      <c r="T175" s="45">
        <f t="shared" si="216"/>
        <v>13243093.119999999</v>
      </c>
      <c r="U175" s="118"/>
      <c r="V175" s="118"/>
      <c r="W175" s="118"/>
      <c r="X175" s="118"/>
      <c r="Y175" s="118"/>
      <c r="Z175" s="118"/>
      <c r="AA175" s="118"/>
      <c r="AB175" s="118"/>
      <c r="AC175" s="118"/>
      <c r="AD175" s="118"/>
      <c r="AE175" s="118"/>
      <c r="AF175" s="118"/>
      <c r="AG175" s="118"/>
      <c r="AH175" s="118"/>
    </row>
    <row r="176" spans="1:34" s="15" customFormat="1" ht="71.25" customHeight="1">
      <c r="A176" s="163" t="s">
        <v>166</v>
      </c>
      <c r="B176" s="131" t="s">
        <v>169</v>
      </c>
      <c r="C176" s="135" t="s">
        <v>50</v>
      </c>
      <c r="D176" s="135" t="s">
        <v>288</v>
      </c>
      <c r="E176" s="135" t="s">
        <v>289</v>
      </c>
      <c r="F176" s="138" t="s">
        <v>290</v>
      </c>
      <c r="G176" s="138" t="s">
        <v>291</v>
      </c>
      <c r="H176" s="87" t="s">
        <v>19</v>
      </c>
      <c r="I176" s="2">
        <f t="shared" ref="I176:P176" si="217">I177+I178</f>
        <v>5054491.55</v>
      </c>
      <c r="J176" s="2">
        <f t="shared" si="217"/>
        <v>4941835.87</v>
      </c>
      <c r="K176" s="2">
        <f>K177+K178</f>
        <v>1403537.69</v>
      </c>
      <c r="L176" s="2">
        <f>L177+L178</f>
        <v>1330882.01</v>
      </c>
      <c r="M176" s="2">
        <f t="shared" si="217"/>
        <v>3557953.86</v>
      </c>
      <c r="N176" s="2">
        <f t="shared" si="217"/>
        <v>3557953.86</v>
      </c>
      <c r="O176" s="2">
        <f t="shared" si="217"/>
        <v>93000</v>
      </c>
      <c r="P176" s="2">
        <f t="shared" si="217"/>
        <v>53000</v>
      </c>
      <c r="Q176" s="2">
        <f t="shared" ref="Q176:R176" si="218">Q177+Q178</f>
        <v>0</v>
      </c>
      <c r="R176" s="2">
        <f t="shared" si="218"/>
        <v>0</v>
      </c>
      <c r="S176" s="2">
        <f t="shared" ref="S176:T176" si="219">S177+S178</f>
        <v>0</v>
      </c>
      <c r="T176" s="2">
        <f t="shared" si="219"/>
        <v>0</v>
      </c>
      <c r="U176" s="137" t="s">
        <v>170</v>
      </c>
      <c r="V176" s="115" t="s">
        <v>51</v>
      </c>
      <c r="W176" s="115">
        <f>AA176</f>
        <v>100</v>
      </c>
      <c r="X176" s="115">
        <f>AB176</f>
        <v>100</v>
      </c>
      <c r="Y176" s="115">
        <v>100</v>
      </c>
      <c r="Z176" s="115">
        <v>100</v>
      </c>
      <c r="AA176" s="115">
        <v>100</v>
      </c>
      <c r="AB176" s="115">
        <v>100</v>
      </c>
      <c r="AC176" s="115">
        <v>100</v>
      </c>
      <c r="AD176" s="115">
        <v>100</v>
      </c>
      <c r="AE176" s="115">
        <v>100</v>
      </c>
      <c r="AF176" s="115">
        <v>100</v>
      </c>
      <c r="AG176" s="115">
        <v>100</v>
      </c>
      <c r="AH176" s="115">
        <v>100</v>
      </c>
    </row>
    <row r="177" spans="1:34" ht="42" customHeight="1">
      <c r="A177" s="163"/>
      <c r="B177" s="132"/>
      <c r="C177" s="136"/>
      <c r="D177" s="136"/>
      <c r="E177" s="136"/>
      <c r="F177" s="139"/>
      <c r="G177" s="139"/>
      <c r="H177" s="87" t="s">
        <v>44</v>
      </c>
      <c r="I177" s="2">
        <f>K177+M177+O177</f>
        <v>1792935.15</v>
      </c>
      <c r="J177" s="2">
        <f>L177+N177+P177</f>
        <v>1680279.47</v>
      </c>
      <c r="K177" s="2">
        <v>868778.29</v>
      </c>
      <c r="L177" s="2">
        <v>796122.61</v>
      </c>
      <c r="M177" s="100">
        <v>884156.86</v>
      </c>
      <c r="N177" s="2">
        <v>884156.86</v>
      </c>
      <c r="O177" s="2">
        <v>40000</v>
      </c>
      <c r="P177" s="2">
        <v>0</v>
      </c>
      <c r="Q177" s="2">
        <v>0</v>
      </c>
      <c r="R177" s="2">
        <v>0</v>
      </c>
      <c r="S177" s="2">
        <v>0</v>
      </c>
      <c r="T177" s="2">
        <v>0</v>
      </c>
      <c r="U177" s="137"/>
      <c r="V177" s="116"/>
      <c r="W177" s="116"/>
      <c r="X177" s="116"/>
      <c r="Y177" s="116"/>
      <c r="Z177" s="116"/>
      <c r="AA177" s="116"/>
      <c r="AB177" s="116"/>
      <c r="AC177" s="116"/>
      <c r="AD177" s="116"/>
      <c r="AE177" s="116"/>
      <c r="AF177" s="116"/>
      <c r="AG177" s="116"/>
      <c r="AH177" s="116"/>
    </row>
    <row r="178" spans="1:34" ht="27.75" customHeight="1">
      <c r="A178" s="163"/>
      <c r="B178" s="132"/>
      <c r="C178" s="136"/>
      <c r="D178" s="136"/>
      <c r="E178" s="136"/>
      <c r="F178" s="139"/>
      <c r="G178" s="139"/>
      <c r="H178" s="87" t="s">
        <v>49</v>
      </c>
      <c r="I178" s="2">
        <f>K178+M178+O178</f>
        <v>3261556.4</v>
      </c>
      <c r="J178" s="2">
        <f>L178+N178+P178</f>
        <v>3261556.4</v>
      </c>
      <c r="K178" s="2">
        <v>534759.4</v>
      </c>
      <c r="L178" s="2">
        <v>534759.4</v>
      </c>
      <c r="M178" s="100">
        <v>2673797</v>
      </c>
      <c r="N178" s="2">
        <v>2673797</v>
      </c>
      <c r="O178" s="2">
        <v>53000</v>
      </c>
      <c r="P178" s="2">
        <v>53000</v>
      </c>
      <c r="Q178" s="2">
        <v>0</v>
      </c>
      <c r="R178" s="2">
        <v>0</v>
      </c>
      <c r="S178" s="2">
        <v>0</v>
      </c>
      <c r="T178" s="2">
        <v>0</v>
      </c>
      <c r="U178" s="137"/>
      <c r="V178" s="116"/>
      <c r="W178" s="116"/>
      <c r="X178" s="116"/>
      <c r="Y178" s="116"/>
      <c r="Z178" s="116"/>
      <c r="AA178" s="116"/>
      <c r="AB178" s="116"/>
      <c r="AC178" s="116"/>
      <c r="AD178" s="116"/>
      <c r="AE178" s="116"/>
      <c r="AF178" s="116"/>
      <c r="AG178" s="116"/>
      <c r="AH178" s="116"/>
    </row>
    <row r="179" spans="1:34" s="15" customFormat="1" ht="90.75" customHeight="1">
      <c r="A179" s="163" t="s">
        <v>168</v>
      </c>
      <c r="B179" s="131" t="s">
        <v>171</v>
      </c>
      <c r="C179" s="135" t="s">
        <v>50</v>
      </c>
      <c r="D179" s="135" t="s">
        <v>292</v>
      </c>
      <c r="E179" s="135" t="s">
        <v>289</v>
      </c>
      <c r="F179" s="138" t="s">
        <v>293</v>
      </c>
      <c r="G179" s="138" t="s">
        <v>294</v>
      </c>
      <c r="H179" s="87" t="s">
        <v>19</v>
      </c>
      <c r="I179" s="2">
        <f t="shared" ref="I179:R179" si="220">I180+I181</f>
        <v>5985715</v>
      </c>
      <c r="J179" s="2">
        <f t="shared" si="220"/>
        <v>5853407.3500000006</v>
      </c>
      <c r="K179" s="2">
        <f>K180+K181</f>
        <v>3773470.1</v>
      </c>
      <c r="L179" s="2">
        <f>L180+L181</f>
        <v>3773470.1</v>
      </c>
      <c r="M179" s="2">
        <f t="shared" si="220"/>
        <v>1704081.63</v>
      </c>
      <c r="N179" s="2">
        <f t="shared" si="220"/>
        <v>1704081.63</v>
      </c>
      <c r="O179" s="2">
        <f t="shared" si="220"/>
        <v>508163.27</v>
      </c>
      <c r="P179" s="2">
        <f t="shared" si="220"/>
        <v>375855.62</v>
      </c>
      <c r="Q179" s="2">
        <f t="shared" si="220"/>
        <v>204081.63</v>
      </c>
      <c r="R179" s="2">
        <f t="shared" si="220"/>
        <v>204081.63</v>
      </c>
      <c r="S179" s="2">
        <f t="shared" ref="S179" si="221">S180+S181</f>
        <v>15350369.09</v>
      </c>
      <c r="T179" s="2">
        <f>T180+T181</f>
        <v>15345788.989999998</v>
      </c>
      <c r="U179" s="137" t="s">
        <v>172</v>
      </c>
      <c r="V179" s="115" t="s">
        <v>51</v>
      </c>
      <c r="W179" s="115">
        <f>AA179</f>
        <v>100</v>
      </c>
      <c r="X179" s="115">
        <f>AB179</f>
        <v>100</v>
      </c>
      <c r="Y179" s="115">
        <v>100</v>
      </c>
      <c r="Z179" s="115">
        <v>100</v>
      </c>
      <c r="AA179" s="120">
        <v>100</v>
      </c>
      <c r="AB179" s="120">
        <v>100</v>
      </c>
      <c r="AC179" s="120">
        <v>100</v>
      </c>
      <c r="AD179" s="120">
        <v>100</v>
      </c>
      <c r="AE179" s="120">
        <v>100</v>
      </c>
      <c r="AF179" s="120">
        <v>100</v>
      </c>
      <c r="AG179" s="120">
        <v>100</v>
      </c>
      <c r="AH179" s="120">
        <v>100</v>
      </c>
    </row>
    <row r="180" spans="1:34" ht="42.75" customHeight="1">
      <c r="A180" s="163"/>
      <c r="B180" s="132"/>
      <c r="C180" s="136"/>
      <c r="D180" s="136"/>
      <c r="E180" s="136"/>
      <c r="F180" s="139"/>
      <c r="G180" s="139"/>
      <c r="H180" s="87" t="s">
        <v>44</v>
      </c>
      <c r="I180" s="2">
        <f>K180+M180+O180</f>
        <v>4407365</v>
      </c>
      <c r="J180" s="2">
        <f>L180+N180+P180</f>
        <v>4306718.8400000008</v>
      </c>
      <c r="K180" s="2">
        <v>2795120.1</v>
      </c>
      <c r="L180" s="2">
        <v>2795120.1</v>
      </c>
      <c r="M180" s="100">
        <v>1504081.63</v>
      </c>
      <c r="N180" s="2">
        <v>1504081.63</v>
      </c>
      <c r="O180" s="2">
        <v>108163.27</v>
      </c>
      <c r="P180" s="2">
        <v>7517.11</v>
      </c>
      <c r="Q180" s="2">
        <v>4081.63</v>
      </c>
      <c r="R180" s="2">
        <v>4081.63</v>
      </c>
      <c r="S180" s="2">
        <v>2205695.87</v>
      </c>
      <c r="T180" s="2">
        <v>2205695.87</v>
      </c>
      <c r="U180" s="137"/>
      <c r="V180" s="116"/>
      <c r="W180" s="116"/>
      <c r="X180" s="116"/>
      <c r="Y180" s="116"/>
      <c r="Z180" s="116"/>
      <c r="AA180" s="120"/>
      <c r="AB180" s="120"/>
      <c r="AC180" s="120"/>
      <c r="AD180" s="120"/>
      <c r="AE180" s="120"/>
      <c r="AF180" s="120"/>
      <c r="AG180" s="120"/>
      <c r="AH180" s="120"/>
    </row>
    <row r="181" spans="1:34" ht="27.75" customHeight="1">
      <c r="A181" s="165"/>
      <c r="B181" s="132"/>
      <c r="C181" s="136"/>
      <c r="D181" s="136"/>
      <c r="E181" s="136"/>
      <c r="F181" s="139"/>
      <c r="G181" s="139"/>
      <c r="H181" s="87" t="s">
        <v>49</v>
      </c>
      <c r="I181" s="2">
        <f>K181+M181+O181</f>
        <v>1578350</v>
      </c>
      <c r="J181" s="2">
        <f>L181+N181+P181</f>
        <v>1546688.51</v>
      </c>
      <c r="K181" s="2">
        <v>978350</v>
      </c>
      <c r="L181" s="2">
        <v>978350</v>
      </c>
      <c r="M181" s="100">
        <v>200000</v>
      </c>
      <c r="N181" s="2">
        <v>200000</v>
      </c>
      <c r="O181" s="2">
        <v>400000</v>
      </c>
      <c r="P181" s="2">
        <v>368338.51</v>
      </c>
      <c r="Q181" s="2">
        <v>200000</v>
      </c>
      <c r="R181" s="2">
        <v>200000</v>
      </c>
      <c r="S181" s="2">
        <v>13144673.220000001</v>
      </c>
      <c r="T181" s="2">
        <v>13140093.119999999</v>
      </c>
      <c r="U181" s="137"/>
      <c r="V181" s="116"/>
      <c r="W181" s="116"/>
      <c r="X181" s="116"/>
      <c r="Y181" s="116"/>
      <c r="Z181" s="116"/>
      <c r="AA181" s="120"/>
      <c r="AB181" s="120"/>
      <c r="AC181" s="120"/>
      <c r="AD181" s="120"/>
      <c r="AE181" s="120"/>
      <c r="AF181" s="120"/>
      <c r="AG181" s="120"/>
      <c r="AH181" s="120"/>
    </row>
    <row r="182" spans="1:34" ht="49.5" customHeight="1">
      <c r="A182" s="138" t="s">
        <v>301</v>
      </c>
      <c r="B182" s="141" t="s">
        <v>302</v>
      </c>
      <c r="C182" s="135" t="s">
        <v>50</v>
      </c>
      <c r="D182" s="77" t="s">
        <v>297</v>
      </c>
      <c r="E182" s="77" t="s">
        <v>248</v>
      </c>
      <c r="F182" s="80" t="s">
        <v>225</v>
      </c>
      <c r="G182" s="80" t="s">
        <v>305</v>
      </c>
      <c r="H182" s="87" t="s">
        <v>19</v>
      </c>
      <c r="I182" s="2">
        <f>I183+I184</f>
        <v>860610</v>
      </c>
      <c r="J182" s="2">
        <f t="shared" ref="J182:R182" si="222">J183+J184</f>
        <v>851370</v>
      </c>
      <c r="K182" s="2">
        <f t="shared" si="222"/>
        <v>0</v>
      </c>
      <c r="L182" s="2">
        <f t="shared" si="222"/>
        <v>0</v>
      </c>
      <c r="M182" s="2">
        <f t="shared" si="222"/>
        <v>0</v>
      </c>
      <c r="N182" s="2">
        <f t="shared" si="222"/>
        <v>0</v>
      </c>
      <c r="O182" s="2">
        <f t="shared" si="222"/>
        <v>860610</v>
      </c>
      <c r="P182" s="2">
        <f t="shared" si="222"/>
        <v>851370</v>
      </c>
      <c r="Q182" s="2">
        <f t="shared" si="222"/>
        <v>0</v>
      </c>
      <c r="R182" s="2">
        <f t="shared" si="222"/>
        <v>0</v>
      </c>
      <c r="S182" s="2">
        <f t="shared" ref="S182:T182" si="223">S183+S184</f>
        <v>0</v>
      </c>
      <c r="T182" s="2">
        <f t="shared" si="223"/>
        <v>0</v>
      </c>
      <c r="U182" s="135" t="s">
        <v>303</v>
      </c>
      <c r="V182" s="128" t="s">
        <v>51</v>
      </c>
      <c r="W182" s="135" t="s">
        <v>94</v>
      </c>
      <c r="X182" s="128" t="s">
        <v>304</v>
      </c>
      <c r="Y182" s="128" t="s">
        <v>304</v>
      </c>
      <c r="Z182" s="128">
        <v>5.88</v>
      </c>
      <c r="AA182" s="120"/>
      <c r="AB182" s="120"/>
      <c r="AC182" s="116">
        <v>5.88</v>
      </c>
      <c r="AD182" s="116">
        <v>5.88</v>
      </c>
      <c r="AE182" s="116">
        <v>5.88</v>
      </c>
      <c r="AF182" s="116">
        <v>5.88</v>
      </c>
      <c r="AG182" s="116">
        <v>5.88</v>
      </c>
      <c r="AH182" s="116">
        <v>5.88</v>
      </c>
    </row>
    <row r="183" spans="1:34" ht="36.75" customHeight="1">
      <c r="A183" s="139"/>
      <c r="B183" s="142"/>
      <c r="C183" s="136"/>
      <c r="D183" s="78"/>
      <c r="E183" s="78"/>
      <c r="F183" s="81"/>
      <c r="G183" s="81"/>
      <c r="H183" s="87" t="s">
        <v>44</v>
      </c>
      <c r="I183" s="2">
        <f>K183+M183+O183</f>
        <v>20100</v>
      </c>
      <c r="J183" s="2">
        <f>L183+N183+P183</f>
        <v>17027.400000000001</v>
      </c>
      <c r="K183" s="2">
        <v>0</v>
      </c>
      <c r="L183" s="2">
        <v>0</v>
      </c>
      <c r="M183" s="100">
        <v>0</v>
      </c>
      <c r="N183" s="2">
        <v>0</v>
      </c>
      <c r="O183" s="2">
        <v>20100</v>
      </c>
      <c r="P183" s="2">
        <v>17027.400000000001</v>
      </c>
      <c r="Q183" s="2">
        <v>0</v>
      </c>
      <c r="R183" s="2">
        <v>0</v>
      </c>
      <c r="S183" s="2">
        <v>0</v>
      </c>
      <c r="T183" s="2">
        <v>0</v>
      </c>
      <c r="U183" s="116"/>
      <c r="V183" s="129"/>
      <c r="W183" s="136"/>
      <c r="X183" s="129"/>
      <c r="Y183" s="129"/>
      <c r="Z183" s="229"/>
      <c r="AA183" s="120"/>
      <c r="AB183" s="120"/>
      <c r="AC183" s="116"/>
      <c r="AD183" s="116"/>
      <c r="AE183" s="116"/>
      <c r="AF183" s="116"/>
      <c r="AG183" s="116"/>
      <c r="AH183" s="116"/>
    </row>
    <row r="184" spans="1:34" ht="41.25" customHeight="1">
      <c r="A184" s="159"/>
      <c r="B184" s="143"/>
      <c r="C184" s="136"/>
      <c r="D184" s="86"/>
      <c r="E184" s="86"/>
      <c r="F184" s="88"/>
      <c r="G184" s="88"/>
      <c r="H184" s="87" t="s">
        <v>49</v>
      </c>
      <c r="I184" s="2">
        <f>K184+M184+O184</f>
        <v>840510</v>
      </c>
      <c r="J184" s="2">
        <f>L184+N184+P184</f>
        <v>834342.6</v>
      </c>
      <c r="K184" s="2">
        <v>0</v>
      </c>
      <c r="L184" s="2">
        <v>0</v>
      </c>
      <c r="M184" s="100">
        <v>0</v>
      </c>
      <c r="N184" s="2">
        <v>0</v>
      </c>
      <c r="O184" s="2">
        <v>840510</v>
      </c>
      <c r="P184" s="2">
        <v>834342.6</v>
      </c>
      <c r="Q184" s="2">
        <v>0</v>
      </c>
      <c r="R184" s="2">
        <v>0</v>
      </c>
      <c r="S184" s="2">
        <v>0</v>
      </c>
      <c r="T184" s="2">
        <v>0</v>
      </c>
      <c r="U184" s="123"/>
      <c r="V184" s="130"/>
      <c r="W184" s="144"/>
      <c r="X184" s="130"/>
      <c r="Y184" s="130"/>
      <c r="Z184" s="230"/>
      <c r="AA184" s="120"/>
      <c r="AB184" s="120"/>
      <c r="AC184" s="123"/>
      <c r="AD184" s="123"/>
      <c r="AE184" s="123"/>
      <c r="AF184" s="123"/>
      <c r="AG184" s="123"/>
      <c r="AH184" s="123"/>
    </row>
    <row r="185" spans="1:34" ht="41.25" customHeight="1">
      <c r="A185" s="138" t="s">
        <v>319</v>
      </c>
      <c r="B185" s="141" t="s">
        <v>324</v>
      </c>
      <c r="C185" s="135" t="s">
        <v>50</v>
      </c>
      <c r="D185" s="77" t="s">
        <v>297</v>
      </c>
      <c r="E185" s="77" t="s">
        <v>248</v>
      </c>
      <c r="F185" s="80" t="s">
        <v>225</v>
      </c>
      <c r="G185" s="80" t="s">
        <v>322</v>
      </c>
      <c r="H185" s="87" t="s">
        <v>19</v>
      </c>
      <c r="I185" s="2">
        <f>I186+I187</f>
        <v>0</v>
      </c>
      <c r="J185" s="2">
        <f t="shared" ref="J185:R185" si="224">J186+J187</f>
        <v>0</v>
      </c>
      <c r="K185" s="2">
        <f t="shared" si="224"/>
        <v>0</v>
      </c>
      <c r="L185" s="2">
        <f t="shared" si="224"/>
        <v>0</v>
      </c>
      <c r="M185" s="2">
        <f t="shared" si="224"/>
        <v>0</v>
      </c>
      <c r="N185" s="2">
        <f t="shared" si="224"/>
        <v>0</v>
      </c>
      <c r="O185" s="2">
        <f t="shared" si="224"/>
        <v>0</v>
      </c>
      <c r="P185" s="2">
        <f t="shared" si="224"/>
        <v>0</v>
      </c>
      <c r="Q185" s="2">
        <f t="shared" si="224"/>
        <v>60204.08</v>
      </c>
      <c r="R185" s="2">
        <f t="shared" si="224"/>
        <v>60204.08</v>
      </c>
      <c r="S185" s="2">
        <f t="shared" ref="S185:T185" si="225">S186+S187</f>
        <v>0</v>
      </c>
      <c r="T185" s="2">
        <f t="shared" si="225"/>
        <v>0</v>
      </c>
      <c r="U185" s="211" t="s">
        <v>323</v>
      </c>
      <c r="V185" s="212" t="s">
        <v>51</v>
      </c>
      <c r="W185" s="137" t="s">
        <v>94</v>
      </c>
      <c r="X185" s="137" t="s">
        <v>94</v>
      </c>
      <c r="Y185" s="137" t="s">
        <v>94</v>
      </c>
      <c r="Z185" s="137" t="s">
        <v>94</v>
      </c>
      <c r="AA185" s="137" t="s">
        <v>94</v>
      </c>
      <c r="AB185" s="137" t="s">
        <v>94</v>
      </c>
      <c r="AC185" s="115" t="s">
        <v>94</v>
      </c>
      <c r="AD185" s="115" t="s">
        <v>94</v>
      </c>
      <c r="AE185" s="115">
        <v>100</v>
      </c>
      <c r="AF185" s="115">
        <v>100</v>
      </c>
      <c r="AG185" s="115">
        <v>100</v>
      </c>
      <c r="AH185" s="115">
        <v>100</v>
      </c>
    </row>
    <row r="186" spans="1:34" ht="41.25" customHeight="1">
      <c r="A186" s="139"/>
      <c r="B186" s="245"/>
      <c r="C186" s="136"/>
      <c r="D186" s="78"/>
      <c r="E186" s="78"/>
      <c r="F186" s="81"/>
      <c r="G186" s="81"/>
      <c r="H186" s="87" t="s">
        <v>44</v>
      </c>
      <c r="I186" s="2">
        <v>0</v>
      </c>
      <c r="J186" s="2">
        <v>0</v>
      </c>
      <c r="K186" s="2">
        <v>0</v>
      </c>
      <c r="L186" s="2">
        <v>0</v>
      </c>
      <c r="M186" s="2">
        <v>0</v>
      </c>
      <c r="N186" s="2">
        <v>0</v>
      </c>
      <c r="O186" s="2">
        <v>0</v>
      </c>
      <c r="P186" s="2">
        <v>0</v>
      </c>
      <c r="Q186" s="2">
        <v>1204.08</v>
      </c>
      <c r="R186" s="2">
        <v>1204.08</v>
      </c>
      <c r="S186" s="2"/>
      <c r="T186" s="2"/>
      <c r="U186" s="211"/>
      <c r="V186" s="212"/>
      <c r="W186" s="137"/>
      <c r="X186" s="137"/>
      <c r="Y186" s="137"/>
      <c r="Z186" s="137"/>
      <c r="AA186" s="137"/>
      <c r="AB186" s="137"/>
      <c r="AC186" s="116"/>
      <c r="AD186" s="116"/>
      <c r="AE186" s="116"/>
      <c r="AF186" s="116"/>
      <c r="AG186" s="116"/>
      <c r="AH186" s="116"/>
    </row>
    <row r="187" spans="1:34" ht="41.25" customHeight="1">
      <c r="A187" s="159"/>
      <c r="B187" s="245"/>
      <c r="C187" s="136"/>
      <c r="D187" s="86"/>
      <c r="E187" s="86"/>
      <c r="F187" s="88"/>
      <c r="G187" s="88"/>
      <c r="H187" s="87" t="s">
        <v>49</v>
      </c>
      <c r="I187" s="2">
        <v>0</v>
      </c>
      <c r="J187" s="2">
        <v>0</v>
      </c>
      <c r="K187" s="2">
        <v>0</v>
      </c>
      <c r="L187" s="2">
        <v>0</v>
      </c>
      <c r="M187" s="2">
        <v>0</v>
      </c>
      <c r="N187" s="2">
        <v>0</v>
      </c>
      <c r="O187" s="2">
        <v>0</v>
      </c>
      <c r="P187" s="2">
        <v>0</v>
      </c>
      <c r="Q187" s="2">
        <v>59000</v>
      </c>
      <c r="R187" s="2">
        <v>59000</v>
      </c>
      <c r="S187" s="2"/>
      <c r="T187" s="2"/>
      <c r="U187" s="211"/>
      <c r="V187" s="212"/>
      <c r="W187" s="137"/>
      <c r="X187" s="137"/>
      <c r="Y187" s="137"/>
      <c r="Z187" s="137"/>
      <c r="AA187" s="137"/>
      <c r="AB187" s="137"/>
      <c r="AC187" s="123"/>
      <c r="AD187" s="123"/>
      <c r="AE187" s="123"/>
      <c r="AF187" s="123"/>
      <c r="AG187" s="123"/>
      <c r="AH187" s="123"/>
    </row>
    <row r="188" spans="1:34" ht="41.25" customHeight="1">
      <c r="A188" s="138" t="s">
        <v>320</v>
      </c>
      <c r="B188" s="141" t="s">
        <v>325</v>
      </c>
      <c r="C188" s="135" t="s">
        <v>50</v>
      </c>
      <c r="D188" s="77" t="s">
        <v>297</v>
      </c>
      <c r="E188" s="77" t="s">
        <v>248</v>
      </c>
      <c r="F188" s="80" t="s">
        <v>225</v>
      </c>
      <c r="G188" s="80" t="s">
        <v>321</v>
      </c>
      <c r="H188" s="87" t="s">
        <v>19</v>
      </c>
      <c r="I188" s="2">
        <f>I189+I190</f>
        <v>0</v>
      </c>
      <c r="J188" s="2">
        <f t="shared" ref="J188:R188" si="226">J189+J190</f>
        <v>0</v>
      </c>
      <c r="K188" s="2">
        <f t="shared" si="226"/>
        <v>0</v>
      </c>
      <c r="L188" s="2">
        <f t="shared" si="226"/>
        <v>0</v>
      </c>
      <c r="M188" s="2">
        <f t="shared" si="226"/>
        <v>0</v>
      </c>
      <c r="N188" s="2">
        <f t="shared" si="226"/>
        <v>0</v>
      </c>
      <c r="O188" s="2">
        <f t="shared" si="226"/>
        <v>0</v>
      </c>
      <c r="P188" s="2">
        <f t="shared" si="226"/>
        <v>0</v>
      </c>
      <c r="Q188" s="2">
        <f t="shared" si="226"/>
        <v>103000</v>
      </c>
      <c r="R188" s="2">
        <f t="shared" si="226"/>
        <v>103000</v>
      </c>
      <c r="S188" s="2">
        <f t="shared" ref="S188:T188" si="227">S189+S190</f>
        <v>103000</v>
      </c>
      <c r="T188" s="2">
        <f t="shared" si="227"/>
        <v>103000</v>
      </c>
      <c r="U188" s="247" t="s">
        <v>364</v>
      </c>
      <c r="V188" s="128" t="s">
        <v>51</v>
      </c>
      <c r="W188" s="135" t="s">
        <v>94</v>
      </c>
      <c r="X188" s="128" t="s">
        <v>94</v>
      </c>
      <c r="Y188" s="128" t="s">
        <v>94</v>
      </c>
      <c r="Z188" s="228" t="s">
        <v>94</v>
      </c>
      <c r="AA188" s="115" t="s">
        <v>94</v>
      </c>
      <c r="AB188" s="115" t="s">
        <v>94</v>
      </c>
      <c r="AC188" s="115" t="s">
        <v>94</v>
      </c>
      <c r="AD188" s="115" t="s">
        <v>94</v>
      </c>
      <c r="AE188" s="115">
        <v>100</v>
      </c>
      <c r="AF188" s="115">
        <v>100</v>
      </c>
      <c r="AG188" s="115">
        <v>100</v>
      </c>
      <c r="AH188" s="115">
        <v>100</v>
      </c>
    </row>
    <row r="189" spans="1:34" ht="41.25" customHeight="1">
      <c r="A189" s="139"/>
      <c r="B189" s="245"/>
      <c r="C189" s="136"/>
      <c r="D189" s="78"/>
      <c r="E189" s="78"/>
      <c r="F189" s="81"/>
      <c r="G189" s="81"/>
      <c r="H189" s="87" t="s">
        <v>44</v>
      </c>
      <c r="I189" s="2">
        <v>0</v>
      </c>
      <c r="J189" s="2">
        <v>0</v>
      </c>
      <c r="K189" s="2">
        <v>0</v>
      </c>
      <c r="L189" s="2">
        <v>0</v>
      </c>
      <c r="M189" s="2">
        <v>0</v>
      </c>
      <c r="N189" s="2">
        <v>0</v>
      </c>
      <c r="O189" s="2">
        <v>0</v>
      </c>
      <c r="P189" s="2">
        <v>0</v>
      </c>
      <c r="Q189" s="2">
        <v>0</v>
      </c>
      <c r="R189" s="2">
        <v>0</v>
      </c>
      <c r="S189" s="2">
        <v>0</v>
      </c>
      <c r="T189" s="2">
        <v>0</v>
      </c>
      <c r="U189" s="247"/>
      <c r="V189" s="129"/>
      <c r="W189" s="136"/>
      <c r="X189" s="129"/>
      <c r="Y189" s="129"/>
      <c r="Z189" s="229"/>
      <c r="AA189" s="116"/>
      <c r="AB189" s="116"/>
      <c r="AC189" s="116"/>
      <c r="AD189" s="116"/>
      <c r="AE189" s="116"/>
      <c r="AF189" s="116"/>
      <c r="AG189" s="116"/>
      <c r="AH189" s="116"/>
    </row>
    <row r="190" spans="1:34" ht="41.25" customHeight="1">
      <c r="A190" s="159"/>
      <c r="B190" s="245"/>
      <c r="C190" s="136"/>
      <c r="D190" s="86"/>
      <c r="E190" s="86"/>
      <c r="F190" s="88"/>
      <c r="G190" s="88"/>
      <c r="H190" s="87" t="s">
        <v>49</v>
      </c>
      <c r="I190" s="2">
        <v>0</v>
      </c>
      <c r="J190" s="2">
        <v>0</v>
      </c>
      <c r="K190" s="2">
        <v>0</v>
      </c>
      <c r="L190" s="2">
        <v>0</v>
      </c>
      <c r="M190" s="2">
        <v>0</v>
      </c>
      <c r="N190" s="2">
        <v>0</v>
      </c>
      <c r="O190" s="2">
        <v>0</v>
      </c>
      <c r="P190" s="2">
        <v>0</v>
      </c>
      <c r="Q190" s="2">
        <v>103000</v>
      </c>
      <c r="R190" s="2">
        <v>103000</v>
      </c>
      <c r="S190" s="2">
        <v>103000</v>
      </c>
      <c r="T190" s="2">
        <v>103000</v>
      </c>
      <c r="U190" s="248"/>
      <c r="V190" s="130"/>
      <c r="W190" s="144"/>
      <c r="X190" s="130"/>
      <c r="Y190" s="130"/>
      <c r="Z190" s="230"/>
      <c r="AA190" s="123"/>
      <c r="AB190" s="123"/>
      <c r="AC190" s="123"/>
      <c r="AD190" s="123"/>
      <c r="AE190" s="123"/>
      <c r="AF190" s="123"/>
      <c r="AG190" s="123"/>
      <c r="AH190" s="123"/>
    </row>
    <row r="191" spans="1:34" s="15" customFormat="1" ht="33.75" customHeight="1">
      <c r="A191" s="166" t="s">
        <v>173</v>
      </c>
      <c r="B191" s="151" t="s">
        <v>174</v>
      </c>
      <c r="C191" s="151"/>
      <c r="D191" s="151"/>
      <c r="E191" s="151"/>
      <c r="F191" s="151"/>
      <c r="G191" s="151"/>
      <c r="H191" s="87" t="s">
        <v>19</v>
      </c>
      <c r="I191" s="2">
        <f>I192+I193</f>
        <v>15881680.119999999</v>
      </c>
      <c r="J191" s="2">
        <f t="shared" ref="J191:P191" si="228">J192+J193</f>
        <v>13840863.789999999</v>
      </c>
      <c r="K191" s="2">
        <f>K192+K193</f>
        <v>7918636.7899999991</v>
      </c>
      <c r="L191" s="2">
        <f>L192+L193</f>
        <v>7918636.7899999991</v>
      </c>
      <c r="M191" s="2">
        <f t="shared" si="228"/>
        <v>5922227</v>
      </c>
      <c r="N191" s="2">
        <f t="shared" si="228"/>
        <v>5922227</v>
      </c>
      <c r="O191" s="2">
        <f t="shared" si="228"/>
        <v>2040816.33</v>
      </c>
      <c r="P191" s="2">
        <f t="shared" si="228"/>
        <v>2040816.33</v>
      </c>
      <c r="Q191" s="2">
        <f t="shared" ref="Q191:R191" si="229">Q192+Q193</f>
        <v>6082030.6100000003</v>
      </c>
      <c r="R191" s="2">
        <f t="shared" si="229"/>
        <v>6082030.6100000003</v>
      </c>
      <c r="S191" s="2">
        <f t="shared" ref="S191:T191" si="230">S192+S193</f>
        <v>5147343.3099999996</v>
      </c>
      <c r="T191" s="2">
        <f t="shared" si="230"/>
        <v>5147343.3099999996</v>
      </c>
      <c r="U191" s="115" t="s">
        <v>94</v>
      </c>
      <c r="V191" s="115" t="s">
        <v>94</v>
      </c>
      <c r="W191" s="115" t="s">
        <v>94</v>
      </c>
      <c r="X191" s="115" t="s">
        <v>94</v>
      </c>
      <c r="Y191" s="115" t="s">
        <v>94</v>
      </c>
      <c r="Z191" s="115" t="s">
        <v>94</v>
      </c>
      <c r="AA191" s="115" t="s">
        <v>94</v>
      </c>
      <c r="AB191" s="115" t="s">
        <v>94</v>
      </c>
      <c r="AC191" s="115" t="s">
        <v>94</v>
      </c>
      <c r="AD191" s="115" t="s">
        <v>94</v>
      </c>
      <c r="AE191" s="115" t="s">
        <v>94</v>
      </c>
      <c r="AF191" s="115" t="s">
        <v>94</v>
      </c>
      <c r="AG191" s="115" t="s">
        <v>94</v>
      </c>
      <c r="AH191" s="115" t="s">
        <v>94</v>
      </c>
    </row>
    <row r="192" spans="1:34" ht="18" customHeight="1">
      <c r="A192" s="166"/>
      <c r="B192" s="151"/>
      <c r="C192" s="151"/>
      <c r="D192" s="151"/>
      <c r="E192" s="151"/>
      <c r="F192" s="151"/>
      <c r="G192" s="151"/>
      <c r="H192" s="87" t="s">
        <v>44</v>
      </c>
      <c r="I192" s="2">
        <f>K192+M192+O192</f>
        <v>317634.60000000003</v>
      </c>
      <c r="J192" s="2">
        <f>L192+N192</f>
        <v>276818.27</v>
      </c>
      <c r="K192" s="2">
        <f t="shared" ref="K192:P193" si="231">K195+K210</f>
        <v>158373.27000000002</v>
      </c>
      <c r="L192" s="2">
        <f t="shared" si="231"/>
        <v>158373.27000000002</v>
      </c>
      <c r="M192" s="2">
        <f t="shared" si="231"/>
        <v>118445</v>
      </c>
      <c r="N192" s="2">
        <f t="shared" si="231"/>
        <v>118445</v>
      </c>
      <c r="O192" s="2">
        <f t="shared" si="231"/>
        <v>40816.33</v>
      </c>
      <c r="P192" s="2">
        <f t="shared" si="231"/>
        <v>40816.33</v>
      </c>
      <c r="Q192" s="2">
        <f t="shared" ref="Q192:R192" si="232">Q195+Q210</f>
        <v>121640.61</v>
      </c>
      <c r="R192" s="2">
        <f t="shared" si="232"/>
        <v>121640.61</v>
      </c>
      <c r="S192" s="2">
        <f t="shared" ref="S192:T192" si="233">S195+S210</f>
        <v>103401.62000000001</v>
      </c>
      <c r="T192" s="2">
        <f t="shared" si="233"/>
        <v>103401.62000000001</v>
      </c>
      <c r="U192" s="116"/>
      <c r="V192" s="116"/>
      <c r="W192" s="116"/>
      <c r="X192" s="116"/>
      <c r="Y192" s="116"/>
      <c r="Z192" s="116"/>
      <c r="AA192" s="116"/>
      <c r="AB192" s="116"/>
      <c r="AC192" s="116"/>
      <c r="AD192" s="116"/>
      <c r="AE192" s="116"/>
      <c r="AF192" s="116"/>
      <c r="AG192" s="116"/>
      <c r="AH192" s="116"/>
    </row>
    <row r="193" spans="1:34" ht="15.75" customHeight="1">
      <c r="A193" s="167"/>
      <c r="B193" s="151"/>
      <c r="C193" s="151"/>
      <c r="D193" s="151"/>
      <c r="E193" s="151"/>
      <c r="F193" s="151"/>
      <c r="G193" s="151"/>
      <c r="H193" s="87" t="s">
        <v>49</v>
      </c>
      <c r="I193" s="2">
        <f>K193+M193+O193</f>
        <v>15564045.52</v>
      </c>
      <c r="J193" s="2">
        <f>L193+N193</f>
        <v>13564045.52</v>
      </c>
      <c r="K193" s="2">
        <f t="shared" si="231"/>
        <v>7760263.5199999996</v>
      </c>
      <c r="L193" s="2">
        <f t="shared" si="231"/>
        <v>7760263.5199999996</v>
      </c>
      <c r="M193" s="2">
        <f t="shared" si="231"/>
        <v>5803782</v>
      </c>
      <c r="N193" s="2">
        <f t="shared" si="231"/>
        <v>5803782</v>
      </c>
      <c r="O193" s="2">
        <f t="shared" si="231"/>
        <v>2000000</v>
      </c>
      <c r="P193" s="2">
        <f t="shared" si="231"/>
        <v>2000000</v>
      </c>
      <c r="Q193" s="2">
        <f t="shared" ref="Q193:R193" si="234">Q196+Q211</f>
        <v>5960390</v>
      </c>
      <c r="R193" s="2">
        <f t="shared" si="234"/>
        <v>5960390</v>
      </c>
      <c r="S193" s="2">
        <f t="shared" ref="S193:T193" si="235">S196+S211</f>
        <v>5043941.6899999995</v>
      </c>
      <c r="T193" s="2">
        <f t="shared" si="235"/>
        <v>5043941.6899999995</v>
      </c>
      <c r="U193" s="116"/>
      <c r="V193" s="116"/>
      <c r="W193" s="116"/>
      <c r="X193" s="116"/>
      <c r="Y193" s="116"/>
      <c r="Z193" s="116"/>
      <c r="AA193" s="116"/>
      <c r="AB193" s="116"/>
      <c r="AC193" s="116"/>
      <c r="AD193" s="116"/>
      <c r="AE193" s="116"/>
      <c r="AF193" s="116"/>
      <c r="AG193" s="116"/>
      <c r="AH193" s="116"/>
    </row>
    <row r="194" spans="1:34" s="59" customFormat="1" ht="36" customHeight="1">
      <c r="A194" s="155" t="s">
        <v>175</v>
      </c>
      <c r="B194" s="134" t="s">
        <v>187</v>
      </c>
      <c r="C194" s="150" t="s">
        <v>50</v>
      </c>
      <c r="D194" s="150">
        <v>20</v>
      </c>
      <c r="E194" s="150">
        <v>3</v>
      </c>
      <c r="F194" s="156" t="s">
        <v>252</v>
      </c>
      <c r="G194" s="156" t="s">
        <v>221</v>
      </c>
      <c r="H194" s="57" t="s">
        <v>19</v>
      </c>
      <c r="I194" s="45">
        <f>K194+M194</f>
        <v>11967531.57</v>
      </c>
      <c r="J194" s="45">
        <f>L194+N194</f>
        <v>11967531.57</v>
      </c>
      <c r="K194" s="45">
        <f t="shared" ref="K194:P194" si="236">K195+K196</f>
        <v>6045304.5699999994</v>
      </c>
      <c r="L194" s="45">
        <f t="shared" si="236"/>
        <v>6045304.5699999994</v>
      </c>
      <c r="M194" s="45">
        <f t="shared" si="236"/>
        <v>5922227</v>
      </c>
      <c r="N194" s="45">
        <f t="shared" si="236"/>
        <v>5922227</v>
      </c>
      <c r="O194" s="45">
        <f t="shared" si="236"/>
        <v>2040816.33</v>
      </c>
      <c r="P194" s="45">
        <f t="shared" si="236"/>
        <v>2040816.33</v>
      </c>
      <c r="Q194" s="45">
        <f t="shared" ref="Q194:R194" si="237">Q195+Q196</f>
        <v>6082030.6100000003</v>
      </c>
      <c r="R194" s="45">
        <f t="shared" si="237"/>
        <v>6082030.6100000003</v>
      </c>
      <c r="S194" s="45">
        <f t="shared" ref="S194:T194" si="238">S195+S196</f>
        <v>3306797.71</v>
      </c>
      <c r="T194" s="45">
        <f t="shared" si="238"/>
        <v>3306797.71</v>
      </c>
      <c r="U194" s="117" t="s">
        <v>94</v>
      </c>
      <c r="V194" s="117" t="s">
        <v>94</v>
      </c>
      <c r="W194" s="117" t="s">
        <v>94</v>
      </c>
      <c r="X194" s="117" t="s">
        <v>94</v>
      </c>
      <c r="Y194" s="117" t="s">
        <v>94</v>
      </c>
      <c r="Z194" s="117" t="s">
        <v>94</v>
      </c>
      <c r="AA194" s="117" t="s">
        <v>94</v>
      </c>
      <c r="AB194" s="117" t="s">
        <v>94</v>
      </c>
      <c r="AC194" s="117" t="s">
        <v>94</v>
      </c>
      <c r="AD194" s="117" t="s">
        <v>94</v>
      </c>
      <c r="AE194" s="117" t="s">
        <v>94</v>
      </c>
      <c r="AF194" s="117" t="s">
        <v>94</v>
      </c>
      <c r="AG194" s="117" t="s">
        <v>94</v>
      </c>
      <c r="AH194" s="117" t="s">
        <v>94</v>
      </c>
    </row>
    <row r="195" spans="1:34" s="59" customFormat="1" ht="18.75" customHeight="1">
      <c r="A195" s="147"/>
      <c r="B195" s="134"/>
      <c r="C195" s="158"/>
      <c r="D195" s="158"/>
      <c r="E195" s="158"/>
      <c r="F195" s="157"/>
      <c r="G195" s="157"/>
      <c r="H195" s="57" t="s">
        <v>44</v>
      </c>
      <c r="I195" s="45">
        <f>K195+M195</f>
        <v>239351.63</v>
      </c>
      <c r="J195" s="45">
        <f>L195+N195</f>
        <v>239351.63</v>
      </c>
      <c r="K195" s="45">
        <f>K198+K201+K204</f>
        <v>120906.63</v>
      </c>
      <c r="L195" s="45">
        <f>L198+L201+L204</f>
        <v>120906.63</v>
      </c>
      <c r="M195" s="45">
        <f t="shared" ref="M195:P196" si="239">M198+M201+M204+M207</f>
        <v>118445</v>
      </c>
      <c r="N195" s="45">
        <f t="shared" si="239"/>
        <v>118445</v>
      </c>
      <c r="O195" s="45">
        <f t="shared" si="239"/>
        <v>40816.33</v>
      </c>
      <c r="P195" s="45">
        <f t="shared" si="239"/>
        <v>40816.33</v>
      </c>
      <c r="Q195" s="45">
        <f t="shared" ref="Q195:R195" si="240">Q198+Q201+Q204+Q207</f>
        <v>121640.61</v>
      </c>
      <c r="R195" s="45">
        <f t="shared" si="240"/>
        <v>121640.61</v>
      </c>
      <c r="S195" s="45">
        <f t="shared" ref="S195:T195" si="241">S198+S201+S204+S207</f>
        <v>66590.710000000006</v>
      </c>
      <c r="T195" s="45">
        <f t="shared" si="241"/>
        <v>66590.710000000006</v>
      </c>
      <c r="U195" s="118"/>
      <c r="V195" s="118"/>
      <c r="W195" s="118"/>
      <c r="X195" s="118"/>
      <c r="Y195" s="118"/>
      <c r="Z195" s="118"/>
      <c r="AA195" s="118"/>
      <c r="AB195" s="118"/>
      <c r="AC195" s="118"/>
      <c r="AD195" s="118"/>
      <c r="AE195" s="118"/>
      <c r="AF195" s="118"/>
      <c r="AG195" s="118"/>
      <c r="AH195" s="118"/>
    </row>
    <row r="196" spans="1:34" s="59" customFormat="1" ht="14.25" customHeight="1">
      <c r="A196" s="147"/>
      <c r="B196" s="134"/>
      <c r="C196" s="158"/>
      <c r="D196" s="158"/>
      <c r="E196" s="158"/>
      <c r="F196" s="157"/>
      <c r="G196" s="157"/>
      <c r="H196" s="57" t="s">
        <v>49</v>
      </c>
      <c r="I196" s="45">
        <f>K196+M196+O196</f>
        <v>13728179.939999999</v>
      </c>
      <c r="J196" s="45">
        <f>L196+N196</f>
        <v>11728179.939999999</v>
      </c>
      <c r="K196" s="45">
        <f>K199+K202+K205</f>
        <v>5924397.9399999995</v>
      </c>
      <c r="L196" s="45">
        <f>L199+L202+L205</f>
        <v>5924397.9399999995</v>
      </c>
      <c r="M196" s="45">
        <f t="shared" si="239"/>
        <v>5803782</v>
      </c>
      <c r="N196" s="45">
        <f t="shared" si="239"/>
        <v>5803782</v>
      </c>
      <c r="O196" s="45">
        <f t="shared" si="239"/>
        <v>2000000</v>
      </c>
      <c r="P196" s="45">
        <f t="shared" si="239"/>
        <v>2000000</v>
      </c>
      <c r="Q196" s="45">
        <f t="shared" ref="Q196:R196" si="242">Q199+Q202+Q205+Q208</f>
        <v>5960390</v>
      </c>
      <c r="R196" s="45">
        <f t="shared" si="242"/>
        <v>5960390</v>
      </c>
      <c r="S196" s="45">
        <f t="shared" ref="S196:T196" si="243">S199+S202+S205+S208</f>
        <v>3240207</v>
      </c>
      <c r="T196" s="45">
        <f t="shared" si="243"/>
        <v>3240207</v>
      </c>
      <c r="U196" s="118"/>
      <c r="V196" s="118"/>
      <c r="W196" s="118"/>
      <c r="X196" s="118"/>
      <c r="Y196" s="118"/>
      <c r="Z196" s="118"/>
      <c r="AA196" s="118"/>
      <c r="AB196" s="118"/>
      <c r="AC196" s="118"/>
      <c r="AD196" s="118"/>
      <c r="AE196" s="118"/>
      <c r="AF196" s="118"/>
      <c r="AG196" s="118"/>
      <c r="AH196" s="118"/>
    </row>
    <row r="197" spans="1:34" s="15" customFormat="1" ht="134.25" customHeight="1">
      <c r="A197" s="163" t="s">
        <v>176</v>
      </c>
      <c r="B197" s="131" t="s">
        <v>183</v>
      </c>
      <c r="C197" s="135" t="s">
        <v>50</v>
      </c>
      <c r="D197" s="135">
        <v>20</v>
      </c>
      <c r="E197" s="135">
        <v>3</v>
      </c>
      <c r="F197" s="138" t="s">
        <v>252</v>
      </c>
      <c r="G197" s="138" t="s">
        <v>255</v>
      </c>
      <c r="H197" s="87" t="s">
        <v>19</v>
      </c>
      <c r="I197" s="2">
        <f t="shared" ref="I197:P197" si="244">I198+I199</f>
        <v>971241.16999999993</v>
      </c>
      <c r="J197" s="2">
        <f t="shared" si="244"/>
        <v>971241.16999999993</v>
      </c>
      <c r="K197" s="2">
        <f>K198+K199</f>
        <v>971241.16999999993</v>
      </c>
      <c r="L197" s="2">
        <f>L198+L199</f>
        <v>971241.16999999993</v>
      </c>
      <c r="M197" s="2">
        <f t="shared" si="244"/>
        <v>0</v>
      </c>
      <c r="N197" s="2">
        <f t="shared" si="244"/>
        <v>0</v>
      </c>
      <c r="O197" s="2">
        <f t="shared" si="244"/>
        <v>0</v>
      </c>
      <c r="P197" s="2">
        <f t="shared" si="244"/>
        <v>0</v>
      </c>
      <c r="Q197" s="2">
        <f t="shared" ref="Q197:R197" si="245">Q198+Q199</f>
        <v>0</v>
      </c>
      <c r="R197" s="2">
        <f t="shared" si="245"/>
        <v>0</v>
      </c>
      <c r="S197" s="2">
        <f t="shared" ref="S197:T197" si="246">S198+S199</f>
        <v>0</v>
      </c>
      <c r="T197" s="2">
        <f t="shared" si="246"/>
        <v>0</v>
      </c>
      <c r="U197" s="137" t="s">
        <v>177</v>
      </c>
      <c r="V197" s="115" t="s">
        <v>178</v>
      </c>
      <c r="W197" s="115">
        <f>AA197</f>
        <v>3</v>
      </c>
      <c r="X197" s="115">
        <f>AB197</f>
        <v>3</v>
      </c>
      <c r="Y197" s="115">
        <v>3</v>
      </c>
      <c r="Z197" s="115">
        <v>3</v>
      </c>
      <c r="AA197" s="115">
        <v>3</v>
      </c>
      <c r="AB197" s="115">
        <v>3</v>
      </c>
      <c r="AC197" s="115">
        <v>8</v>
      </c>
      <c r="AD197" s="115">
        <v>8</v>
      </c>
      <c r="AE197" s="115">
        <v>8</v>
      </c>
      <c r="AF197" s="115">
        <v>8</v>
      </c>
      <c r="AG197" s="115">
        <v>8</v>
      </c>
      <c r="AH197" s="115">
        <v>8</v>
      </c>
    </row>
    <row r="198" spans="1:34" ht="39.75" customHeight="1">
      <c r="A198" s="163"/>
      <c r="B198" s="132"/>
      <c r="C198" s="136"/>
      <c r="D198" s="136"/>
      <c r="E198" s="136"/>
      <c r="F198" s="139"/>
      <c r="G198" s="139"/>
      <c r="H198" s="87" t="s">
        <v>44</v>
      </c>
      <c r="I198" s="2">
        <f>K198+M198</f>
        <v>19424.82</v>
      </c>
      <c r="J198" s="2">
        <f>L198+N198</f>
        <v>19424.82</v>
      </c>
      <c r="K198" s="2">
        <v>19424.82</v>
      </c>
      <c r="L198" s="2">
        <v>19424.82</v>
      </c>
      <c r="M198" s="109">
        <v>0</v>
      </c>
      <c r="N198" s="2">
        <v>0</v>
      </c>
      <c r="O198" s="2">
        <v>0</v>
      </c>
      <c r="P198" s="2">
        <v>0</v>
      </c>
      <c r="Q198" s="2">
        <v>0</v>
      </c>
      <c r="R198" s="2">
        <v>0</v>
      </c>
      <c r="S198" s="2">
        <v>0</v>
      </c>
      <c r="T198" s="2">
        <v>0</v>
      </c>
      <c r="U198" s="137"/>
      <c r="V198" s="116"/>
      <c r="W198" s="116"/>
      <c r="X198" s="116"/>
      <c r="Y198" s="116"/>
      <c r="Z198" s="116"/>
      <c r="AA198" s="116"/>
      <c r="AB198" s="116"/>
      <c r="AC198" s="116"/>
      <c r="AD198" s="116"/>
      <c r="AE198" s="116"/>
      <c r="AF198" s="116"/>
      <c r="AG198" s="116"/>
      <c r="AH198" s="116"/>
    </row>
    <row r="199" spans="1:34" ht="36.75" customHeight="1">
      <c r="A199" s="163"/>
      <c r="B199" s="132"/>
      <c r="C199" s="136"/>
      <c r="D199" s="136"/>
      <c r="E199" s="136"/>
      <c r="F199" s="139"/>
      <c r="G199" s="139"/>
      <c r="H199" s="87" t="s">
        <v>49</v>
      </c>
      <c r="I199" s="2">
        <f>K199+M199</f>
        <v>951816.35</v>
      </c>
      <c r="J199" s="2">
        <f>L199+N199</f>
        <v>951816.35</v>
      </c>
      <c r="K199" s="2">
        <v>951816.35</v>
      </c>
      <c r="L199" s="2">
        <v>951816.35</v>
      </c>
      <c r="M199" s="109">
        <v>0</v>
      </c>
      <c r="N199" s="2">
        <v>0</v>
      </c>
      <c r="O199" s="2">
        <v>0</v>
      </c>
      <c r="P199" s="2">
        <v>0</v>
      </c>
      <c r="Q199" s="2">
        <v>0</v>
      </c>
      <c r="R199" s="2">
        <v>0</v>
      </c>
      <c r="S199" s="2">
        <v>0</v>
      </c>
      <c r="T199" s="2">
        <v>0</v>
      </c>
      <c r="U199" s="137"/>
      <c r="V199" s="116"/>
      <c r="W199" s="116"/>
      <c r="X199" s="116"/>
      <c r="Y199" s="116"/>
      <c r="Z199" s="116"/>
      <c r="AA199" s="116"/>
      <c r="AB199" s="116"/>
      <c r="AC199" s="116"/>
      <c r="AD199" s="116"/>
      <c r="AE199" s="116"/>
      <c r="AF199" s="116"/>
      <c r="AG199" s="116"/>
      <c r="AH199" s="116"/>
    </row>
    <row r="200" spans="1:34" s="15" customFormat="1" ht="72.75" customHeight="1">
      <c r="A200" s="163" t="s">
        <v>179</v>
      </c>
      <c r="B200" s="131" t="s">
        <v>182</v>
      </c>
      <c r="C200" s="135" t="s">
        <v>50</v>
      </c>
      <c r="D200" s="135" t="s">
        <v>250</v>
      </c>
      <c r="E200" s="135" t="s">
        <v>248</v>
      </c>
      <c r="F200" s="138" t="s">
        <v>253</v>
      </c>
      <c r="G200" s="138" t="s">
        <v>254</v>
      </c>
      <c r="H200" s="87" t="s">
        <v>19</v>
      </c>
      <c r="I200" s="2">
        <f t="shared" ref="I200:R200" si="247">I201+I202</f>
        <v>9974950</v>
      </c>
      <c r="J200" s="2">
        <f t="shared" si="247"/>
        <v>9974950</v>
      </c>
      <c r="K200" s="2">
        <f>K201+K202</f>
        <v>4052723</v>
      </c>
      <c r="L200" s="2">
        <f>L201+L202</f>
        <v>4052723</v>
      </c>
      <c r="M200" s="2">
        <f t="shared" si="247"/>
        <v>5922227</v>
      </c>
      <c r="N200" s="2">
        <f t="shared" si="247"/>
        <v>5922227</v>
      </c>
      <c r="O200" s="2">
        <f t="shared" si="247"/>
        <v>0</v>
      </c>
      <c r="P200" s="2">
        <f t="shared" si="247"/>
        <v>0</v>
      </c>
      <c r="Q200" s="2">
        <f t="shared" si="247"/>
        <v>0</v>
      </c>
      <c r="R200" s="2">
        <f t="shared" si="247"/>
        <v>0</v>
      </c>
      <c r="S200" s="2">
        <f t="shared" ref="S200:T200" si="248">S201+S202</f>
        <v>0</v>
      </c>
      <c r="T200" s="2">
        <f t="shared" si="248"/>
        <v>0</v>
      </c>
      <c r="U200" s="137" t="s">
        <v>180</v>
      </c>
      <c r="V200" s="115" t="s">
        <v>89</v>
      </c>
      <c r="W200" s="115" t="s">
        <v>94</v>
      </c>
      <c r="X200" s="115" t="s">
        <v>94</v>
      </c>
      <c r="Y200" s="115">
        <v>561</v>
      </c>
      <c r="Z200" s="115">
        <v>1210</v>
      </c>
      <c r="AA200" s="115">
        <v>1100</v>
      </c>
      <c r="AB200" s="115">
        <v>1214</v>
      </c>
      <c r="AC200" s="115">
        <v>1454</v>
      </c>
      <c r="AD200" s="115">
        <v>1454</v>
      </c>
      <c r="AE200" s="115" t="s">
        <v>94</v>
      </c>
      <c r="AF200" s="115" t="s">
        <v>94</v>
      </c>
      <c r="AG200" s="115" t="s">
        <v>94</v>
      </c>
      <c r="AH200" s="115" t="s">
        <v>94</v>
      </c>
    </row>
    <row r="201" spans="1:34" ht="23.25" customHeight="1">
      <c r="A201" s="163"/>
      <c r="B201" s="132"/>
      <c r="C201" s="136"/>
      <c r="D201" s="136"/>
      <c r="E201" s="136"/>
      <c r="F201" s="139"/>
      <c r="G201" s="139"/>
      <c r="H201" s="87" t="s">
        <v>44</v>
      </c>
      <c r="I201" s="2">
        <f>K201+M201</f>
        <v>199500</v>
      </c>
      <c r="J201" s="2">
        <f>L201+N201</f>
        <v>199500</v>
      </c>
      <c r="K201" s="2">
        <v>81055</v>
      </c>
      <c r="L201" s="2">
        <v>81055</v>
      </c>
      <c r="M201" s="109">
        <v>118445</v>
      </c>
      <c r="N201" s="2">
        <v>118445</v>
      </c>
      <c r="O201" s="2">
        <v>0</v>
      </c>
      <c r="P201" s="2">
        <v>0</v>
      </c>
      <c r="Q201" s="2">
        <v>0</v>
      </c>
      <c r="R201" s="2">
        <v>0</v>
      </c>
      <c r="S201" s="2">
        <v>0</v>
      </c>
      <c r="T201" s="2">
        <v>0</v>
      </c>
      <c r="U201" s="137"/>
      <c r="V201" s="116"/>
      <c r="W201" s="116"/>
      <c r="X201" s="116"/>
      <c r="Y201" s="116"/>
      <c r="Z201" s="116"/>
      <c r="AA201" s="116"/>
      <c r="AB201" s="116"/>
      <c r="AC201" s="116"/>
      <c r="AD201" s="116"/>
      <c r="AE201" s="116"/>
      <c r="AF201" s="116"/>
      <c r="AG201" s="116"/>
      <c r="AH201" s="116"/>
    </row>
    <row r="202" spans="1:34" ht="25.5" customHeight="1">
      <c r="A202" s="163"/>
      <c r="B202" s="132"/>
      <c r="C202" s="136"/>
      <c r="D202" s="136"/>
      <c r="E202" s="136"/>
      <c r="F202" s="139"/>
      <c r="G202" s="139"/>
      <c r="H202" s="87" t="s">
        <v>49</v>
      </c>
      <c r="I202" s="2">
        <f>K202+M202</f>
        <v>9775450</v>
      </c>
      <c r="J202" s="2">
        <f>L202+N202</f>
        <v>9775450</v>
      </c>
      <c r="K202" s="2">
        <v>3971668</v>
      </c>
      <c r="L202" s="2">
        <v>3971668</v>
      </c>
      <c r="M202" s="109">
        <v>5803782</v>
      </c>
      <c r="N202" s="2">
        <v>5803782</v>
      </c>
      <c r="O202" s="2">
        <v>0</v>
      </c>
      <c r="P202" s="2">
        <v>0</v>
      </c>
      <c r="Q202" s="2">
        <v>0</v>
      </c>
      <c r="R202" s="2">
        <v>0</v>
      </c>
      <c r="S202" s="2">
        <v>0</v>
      </c>
      <c r="T202" s="2">
        <v>0</v>
      </c>
      <c r="U202" s="137"/>
      <c r="V202" s="116"/>
      <c r="W202" s="116"/>
      <c r="X202" s="116"/>
      <c r="Y202" s="116"/>
      <c r="Z202" s="116"/>
      <c r="AA202" s="116"/>
      <c r="AB202" s="116"/>
      <c r="AC202" s="116"/>
      <c r="AD202" s="116"/>
      <c r="AE202" s="116"/>
      <c r="AF202" s="116"/>
      <c r="AG202" s="116"/>
      <c r="AH202" s="116"/>
    </row>
    <row r="203" spans="1:34" s="15" customFormat="1" ht="122.25" customHeight="1">
      <c r="A203" s="163" t="s">
        <v>181</v>
      </c>
      <c r="B203" s="131" t="s">
        <v>184</v>
      </c>
      <c r="C203" s="135" t="s">
        <v>50</v>
      </c>
      <c r="D203" s="135" t="s">
        <v>250</v>
      </c>
      <c r="E203" s="135" t="s">
        <v>248</v>
      </c>
      <c r="F203" s="138" t="s">
        <v>253</v>
      </c>
      <c r="G203" s="138" t="s">
        <v>256</v>
      </c>
      <c r="H203" s="87" t="s">
        <v>19</v>
      </c>
      <c r="I203" s="2">
        <f t="shared" ref="I203:R203" si="249">I204+I205</f>
        <v>1021340.4</v>
      </c>
      <c r="J203" s="2">
        <f t="shared" si="249"/>
        <v>1021340.4</v>
      </c>
      <c r="K203" s="2">
        <f>K204+K205</f>
        <v>1021340.4</v>
      </c>
      <c r="L203" s="2">
        <f>L204+L205</f>
        <v>1021340.4</v>
      </c>
      <c r="M203" s="2">
        <f t="shared" si="249"/>
        <v>0</v>
      </c>
      <c r="N203" s="2">
        <f t="shared" si="249"/>
        <v>0</v>
      </c>
      <c r="O203" s="2">
        <f t="shared" si="249"/>
        <v>0</v>
      </c>
      <c r="P203" s="2">
        <f t="shared" si="249"/>
        <v>0</v>
      </c>
      <c r="Q203" s="2">
        <f t="shared" si="249"/>
        <v>0</v>
      </c>
      <c r="R203" s="2">
        <f t="shared" si="249"/>
        <v>0</v>
      </c>
      <c r="S203" s="2">
        <f t="shared" ref="S203:T203" si="250">S204+S205</f>
        <v>0</v>
      </c>
      <c r="T203" s="2">
        <f t="shared" si="250"/>
        <v>0</v>
      </c>
      <c r="U203" s="137" t="s">
        <v>185</v>
      </c>
      <c r="V203" s="115" t="s">
        <v>51</v>
      </c>
      <c r="W203" s="115">
        <f>AA203</f>
        <v>100</v>
      </c>
      <c r="X203" s="115">
        <f>AB203</f>
        <v>100</v>
      </c>
      <c r="Y203" s="115">
        <v>100</v>
      </c>
      <c r="Z203" s="115">
        <v>100</v>
      </c>
      <c r="AA203" s="115">
        <v>100</v>
      </c>
      <c r="AB203" s="115">
        <v>100</v>
      </c>
      <c r="AC203" s="115">
        <v>100</v>
      </c>
      <c r="AD203" s="115">
        <v>100</v>
      </c>
      <c r="AE203" s="115" t="s">
        <v>94</v>
      </c>
      <c r="AF203" s="115" t="s">
        <v>94</v>
      </c>
      <c r="AG203" s="115" t="s">
        <v>94</v>
      </c>
      <c r="AH203" s="115" t="s">
        <v>94</v>
      </c>
    </row>
    <row r="204" spans="1:34" ht="34.5" customHeight="1">
      <c r="A204" s="163"/>
      <c r="B204" s="132"/>
      <c r="C204" s="136"/>
      <c r="D204" s="136"/>
      <c r="E204" s="136"/>
      <c r="F204" s="139"/>
      <c r="G204" s="139"/>
      <c r="H204" s="87" t="s">
        <v>44</v>
      </c>
      <c r="I204" s="2">
        <f>K204+M204</f>
        <v>20426.810000000001</v>
      </c>
      <c r="J204" s="2">
        <f>L204+N204</f>
        <v>20426.810000000001</v>
      </c>
      <c r="K204" s="2">
        <v>20426.810000000001</v>
      </c>
      <c r="L204" s="2">
        <v>20426.810000000001</v>
      </c>
      <c r="M204" s="109">
        <v>0</v>
      </c>
      <c r="N204" s="2">
        <v>0</v>
      </c>
      <c r="O204" s="2">
        <v>0</v>
      </c>
      <c r="P204" s="2">
        <v>0</v>
      </c>
      <c r="Q204" s="2">
        <v>0</v>
      </c>
      <c r="R204" s="2">
        <v>0</v>
      </c>
      <c r="S204" s="2">
        <v>0</v>
      </c>
      <c r="T204" s="2">
        <v>0</v>
      </c>
      <c r="U204" s="137"/>
      <c r="V204" s="116"/>
      <c r="W204" s="116"/>
      <c r="X204" s="116"/>
      <c r="Y204" s="116"/>
      <c r="Z204" s="116"/>
      <c r="AA204" s="116"/>
      <c r="AB204" s="116"/>
      <c r="AC204" s="116"/>
      <c r="AD204" s="116"/>
      <c r="AE204" s="116"/>
      <c r="AF204" s="116"/>
      <c r="AG204" s="116"/>
      <c r="AH204" s="116"/>
    </row>
    <row r="205" spans="1:34" ht="71.25" customHeight="1">
      <c r="A205" s="163"/>
      <c r="B205" s="132"/>
      <c r="C205" s="136"/>
      <c r="D205" s="136"/>
      <c r="E205" s="136"/>
      <c r="F205" s="139"/>
      <c r="G205" s="139"/>
      <c r="H205" s="87" t="s">
        <v>49</v>
      </c>
      <c r="I205" s="2">
        <f>K205+M205</f>
        <v>1000913.59</v>
      </c>
      <c r="J205" s="2">
        <f>L205+N205</f>
        <v>1000913.59</v>
      </c>
      <c r="K205" s="2">
        <v>1000913.59</v>
      </c>
      <c r="L205" s="2">
        <v>1000913.59</v>
      </c>
      <c r="M205" s="109">
        <v>0</v>
      </c>
      <c r="N205" s="2">
        <v>0</v>
      </c>
      <c r="O205" s="2">
        <v>0</v>
      </c>
      <c r="P205" s="2">
        <v>0</v>
      </c>
      <c r="Q205" s="2">
        <v>0</v>
      </c>
      <c r="R205" s="2">
        <v>0</v>
      </c>
      <c r="S205" s="2">
        <v>0</v>
      </c>
      <c r="T205" s="2">
        <v>0</v>
      </c>
      <c r="U205" s="137"/>
      <c r="V205" s="116"/>
      <c r="W205" s="116"/>
      <c r="X205" s="116"/>
      <c r="Y205" s="116"/>
      <c r="Z205" s="116"/>
      <c r="AA205" s="116"/>
      <c r="AB205" s="116"/>
      <c r="AC205" s="116"/>
      <c r="AD205" s="116"/>
      <c r="AE205" s="116"/>
      <c r="AF205" s="116"/>
      <c r="AG205" s="116"/>
      <c r="AH205" s="116"/>
    </row>
    <row r="206" spans="1:34" ht="41.25" customHeight="1">
      <c r="A206" s="154" t="s">
        <v>306</v>
      </c>
      <c r="B206" s="141" t="s">
        <v>307</v>
      </c>
      <c r="C206" s="135" t="s">
        <v>50</v>
      </c>
      <c r="D206" s="77" t="s">
        <v>297</v>
      </c>
      <c r="E206" s="77" t="s">
        <v>248</v>
      </c>
      <c r="F206" s="80" t="s">
        <v>308</v>
      </c>
      <c r="G206" s="80" t="s">
        <v>309</v>
      </c>
      <c r="H206" s="87" t="s">
        <v>19</v>
      </c>
      <c r="I206" s="2">
        <f>I207+I208</f>
        <v>11429644.65</v>
      </c>
      <c r="J206" s="2">
        <f t="shared" ref="J206:R206" si="251">J207+J208</f>
        <v>11429644.65</v>
      </c>
      <c r="K206" s="2">
        <f t="shared" si="251"/>
        <v>0</v>
      </c>
      <c r="L206" s="2">
        <f t="shared" si="251"/>
        <v>0</v>
      </c>
      <c r="M206" s="2">
        <f t="shared" si="251"/>
        <v>0</v>
      </c>
      <c r="N206" s="2">
        <f t="shared" si="251"/>
        <v>0</v>
      </c>
      <c r="O206" s="2">
        <f t="shared" si="251"/>
        <v>2040816.33</v>
      </c>
      <c r="P206" s="2">
        <f t="shared" si="251"/>
        <v>2040816.33</v>
      </c>
      <c r="Q206" s="2">
        <f t="shared" si="251"/>
        <v>6082030.6100000003</v>
      </c>
      <c r="R206" s="2">
        <f t="shared" si="251"/>
        <v>6082030.6100000003</v>
      </c>
      <c r="S206" s="2">
        <f t="shared" ref="S206:T206" si="252">S207+S208</f>
        <v>3306797.71</v>
      </c>
      <c r="T206" s="2">
        <f t="shared" si="252"/>
        <v>3306797.71</v>
      </c>
      <c r="U206" s="137" t="s">
        <v>310</v>
      </c>
      <c r="V206" s="212" t="s">
        <v>217</v>
      </c>
      <c r="W206" s="115">
        <f>AC206</f>
        <v>2</v>
      </c>
      <c r="X206" s="115">
        <f>AD206</f>
        <v>2</v>
      </c>
      <c r="Y206" s="115" t="s">
        <v>94</v>
      </c>
      <c r="Z206" s="115" t="s">
        <v>94</v>
      </c>
      <c r="AA206" s="115" t="s">
        <v>94</v>
      </c>
      <c r="AB206" s="115" t="s">
        <v>94</v>
      </c>
      <c r="AC206" s="115">
        <v>2</v>
      </c>
      <c r="AD206" s="115">
        <v>2</v>
      </c>
      <c r="AE206" s="115">
        <v>2</v>
      </c>
      <c r="AF206" s="115">
        <v>2</v>
      </c>
      <c r="AG206" s="115">
        <v>2</v>
      </c>
      <c r="AH206" s="115">
        <v>2</v>
      </c>
    </row>
    <row r="207" spans="1:34" ht="41.25" customHeight="1">
      <c r="A207" s="166"/>
      <c r="B207" s="142"/>
      <c r="C207" s="136"/>
      <c r="D207" s="78"/>
      <c r="E207" s="78"/>
      <c r="F207" s="81"/>
      <c r="G207" s="81"/>
      <c r="H207" s="87" t="s">
        <v>44</v>
      </c>
      <c r="I207" s="2">
        <f>K207+M207+O207+Q207+S207</f>
        <v>229047.65000000002</v>
      </c>
      <c r="J207" s="2">
        <f>L207+N207+P207+R207+T207</f>
        <v>229047.65000000002</v>
      </c>
      <c r="K207" s="2">
        <v>0</v>
      </c>
      <c r="L207" s="2">
        <v>0</v>
      </c>
      <c r="M207" s="109">
        <v>0</v>
      </c>
      <c r="N207" s="2">
        <v>0</v>
      </c>
      <c r="O207" s="2">
        <v>40816.33</v>
      </c>
      <c r="P207" s="2">
        <v>40816.33</v>
      </c>
      <c r="Q207" s="2">
        <v>121640.61</v>
      </c>
      <c r="R207" s="2">
        <v>121640.61</v>
      </c>
      <c r="S207" s="2">
        <v>66590.710000000006</v>
      </c>
      <c r="T207" s="2">
        <v>66590.710000000006</v>
      </c>
      <c r="U207" s="137"/>
      <c r="V207" s="212"/>
      <c r="W207" s="116"/>
      <c r="X207" s="116"/>
      <c r="Y207" s="116"/>
      <c r="Z207" s="116"/>
      <c r="AA207" s="116"/>
      <c r="AB207" s="116"/>
      <c r="AC207" s="116"/>
      <c r="AD207" s="116"/>
      <c r="AE207" s="116"/>
      <c r="AF207" s="116"/>
      <c r="AG207" s="116"/>
      <c r="AH207" s="116"/>
    </row>
    <row r="208" spans="1:34" ht="41.25" customHeight="1">
      <c r="A208" s="167"/>
      <c r="B208" s="143"/>
      <c r="C208" s="136"/>
      <c r="D208" s="86"/>
      <c r="E208" s="86"/>
      <c r="F208" s="88"/>
      <c r="G208" s="88"/>
      <c r="H208" s="87" t="s">
        <v>49</v>
      </c>
      <c r="I208" s="2">
        <f>K208+M208+O208+Q208+S208</f>
        <v>11200597</v>
      </c>
      <c r="J208" s="2">
        <f>L208+N208+P208+R208+T208</f>
        <v>11200597</v>
      </c>
      <c r="K208" s="2">
        <v>0</v>
      </c>
      <c r="L208" s="2">
        <v>0</v>
      </c>
      <c r="M208" s="109">
        <v>0</v>
      </c>
      <c r="N208" s="2">
        <v>0</v>
      </c>
      <c r="O208" s="2">
        <v>2000000</v>
      </c>
      <c r="P208" s="2">
        <v>2000000</v>
      </c>
      <c r="Q208" s="2">
        <v>5960390</v>
      </c>
      <c r="R208" s="2">
        <v>5960390</v>
      </c>
      <c r="S208" s="2">
        <v>3240207</v>
      </c>
      <c r="T208" s="2">
        <v>3240207</v>
      </c>
      <c r="U208" s="137"/>
      <c r="V208" s="212"/>
      <c r="W208" s="123"/>
      <c r="X208" s="123"/>
      <c r="Y208" s="123"/>
      <c r="Z208" s="123"/>
      <c r="AA208" s="123"/>
      <c r="AB208" s="123"/>
      <c r="AC208" s="123"/>
      <c r="AD208" s="123"/>
      <c r="AE208" s="123"/>
      <c r="AF208" s="123"/>
      <c r="AG208" s="123"/>
      <c r="AH208" s="123"/>
    </row>
    <row r="209" spans="1:34" s="59" customFormat="1" ht="42.75" customHeight="1">
      <c r="A209" s="155" t="s">
        <v>186</v>
      </c>
      <c r="B209" s="134" t="s">
        <v>188</v>
      </c>
      <c r="C209" s="150" t="s">
        <v>50</v>
      </c>
      <c r="D209" s="150">
        <v>20</v>
      </c>
      <c r="E209" s="150">
        <v>3</v>
      </c>
      <c r="F209" s="150" t="s">
        <v>257</v>
      </c>
      <c r="G209" s="156" t="s">
        <v>221</v>
      </c>
      <c r="H209" s="57" t="s">
        <v>19</v>
      </c>
      <c r="I209" s="45">
        <f>I210+I211</f>
        <v>3713877.82</v>
      </c>
      <c r="J209" s="45">
        <f>J210+J211</f>
        <v>1873332.22</v>
      </c>
      <c r="K209" s="45">
        <f t="shared" ref="K209:R209" si="253">K210+K211</f>
        <v>1873332.22</v>
      </c>
      <c r="L209" s="45">
        <f t="shared" si="253"/>
        <v>1873332.22</v>
      </c>
      <c r="M209" s="45">
        <f t="shared" si="253"/>
        <v>0</v>
      </c>
      <c r="N209" s="45">
        <f t="shared" si="253"/>
        <v>0</v>
      </c>
      <c r="O209" s="45">
        <f t="shared" si="253"/>
        <v>0</v>
      </c>
      <c r="P209" s="45">
        <f t="shared" si="253"/>
        <v>0</v>
      </c>
      <c r="Q209" s="45">
        <f t="shared" si="253"/>
        <v>0</v>
      </c>
      <c r="R209" s="45">
        <f t="shared" si="253"/>
        <v>0</v>
      </c>
      <c r="S209" s="45">
        <f t="shared" ref="S209" si="254">S210+S211</f>
        <v>1840545.5999999999</v>
      </c>
      <c r="T209" s="45">
        <f t="shared" ref="T209" si="255">T210+T211</f>
        <v>1840545.5999999999</v>
      </c>
      <c r="U209" s="117" t="s">
        <v>94</v>
      </c>
      <c r="V209" s="117" t="s">
        <v>94</v>
      </c>
      <c r="W209" s="117" t="s">
        <v>94</v>
      </c>
      <c r="X209" s="117" t="s">
        <v>94</v>
      </c>
      <c r="Y209" s="117" t="s">
        <v>94</v>
      </c>
      <c r="Z209" s="117" t="s">
        <v>94</v>
      </c>
      <c r="AA209" s="117" t="s">
        <v>94</v>
      </c>
      <c r="AB209" s="117" t="s">
        <v>94</v>
      </c>
      <c r="AC209" s="117" t="s">
        <v>94</v>
      </c>
      <c r="AD209" s="117" t="s">
        <v>94</v>
      </c>
      <c r="AE209" s="117" t="s">
        <v>94</v>
      </c>
      <c r="AF209" s="117" t="s">
        <v>94</v>
      </c>
      <c r="AG209" s="117" t="s">
        <v>94</v>
      </c>
      <c r="AH209" s="117" t="s">
        <v>94</v>
      </c>
    </row>
    <row r="210" spans="1:34" s="59" customFormat="1" ht="18.75" customHeight="1">
      <c r="A210" s="147"/>
      <c r="B210" s="134"/>
      <c r="C210" s="158"/>
      <c r="D210" s="158"/>
      <c r="E210" s="158"/>
      <c r="F210" s="158"/>
      <c r="G210" s="157"/>
      <c r="H210" s="57" t="s">
        <v>44</v>
      </c>
      <c r="I210" s="45">
        <f>K210+M210+O210+Q210+S210</f>
        <v>74277.55</v>
      </c>
      <c r="J210" s="45">
        <f>L210+N210</f>
        <v>37466.639999999999</v>
      </c>
      <c r="K210" s="45">
        <f>K213+K216</f>
        <v>37466.639999999999</v>
      </c>
      <c r="L210" s="45">
        <f t="shared" ref="L210:T210" si="256">L213+L216</f>
        <v>37466.639999999999</v>
      </c>
      <c r="M210" s="45">
        <f t="shared" si="256"/>
        <v>0</v>
      </c>
      <c r="N210" s="45">
        <f t="shared" si="256"/>
        <v>0</v>
      </c>
      <c r="O210" s="45">
        <f t="shared" si="256"/>
        <v>0</v>
      </c>
      <c r="P210" s="45">
        <f t="shared" si="256"/>
        <v>0</v>
      </c>
      <c r="Q210" s="45">
        <f t="shared" si="256"/>
        <v>0</v>
      </c>
      <c r="R210" s="45">
        <f t="shared" si="256"/>
        <v>0</v>
      </c>
      <c r="S210" s="45">
        <f t="shared" si="256"/>
        <v>36810.910000000003</v>
      </c>
      <c r="T210" s="45">
        <f t="shared" si="256"/>
        <v>36810.910000000003</v>
      </c>
      <c r="U210" s="118"/>
      <c r="V210" s="118"/>
      <c r="W210" s="118"/>
      <c r="X210" s="118"/>
      <c r="Y210" s="118"/>
      <c r="Z210" s="118"/>
      <c r="AA210" s="118"/>
      <c r="AB210" s="118"/>
      <c r="AC210" s="118"/>
      <c r="AD210" s="118"/>
      <c r="AE210" s="118"/>
      <c r="AF210" s="118"/>
      <c r="AG210" s="118"/>
      <c r="AH210" s="118"/>
    </row>
    <row r="211" spans="1:34" s="59" customFormat="1" ht="21" customHeight="1">
      <c r="A211" s="147"/>
      <c r="B211" s="161"/>
      <c r="C211" s="158"/>
      <c r="D211" s="158"/>
      <c r="E211" s="158"/>
      <c r="F211" s="158"/>
      <c r="G211" s="157"/>
      <c r="H211" s="101" t="s">
        <v>49</v>
      </c>
      <c r="I211" s="46">
        <f>K211+M211+O211+Q211+S211</f>
        <v>3639600.27</v>
      </c>
      <c r="J211" s="46">
        <f>L211+N211</f>
        <v>1835865.58</v>
      </c>
      <c r="K211" s="46">
        <f>K214+K217</f>
        <v>1835865.58</v>
      </c>
      <c r="L211" s="46">
        <f t="shared" ref="L211:T211" si="257">L214+L217</f>
        <v>1835865.58</v>
      </c>
      <c r="M211" s="46">
        <f t="shared" si="257"/>
        <v>0</v>
      </c>
      <c r="N211" s="46">
        <f t="shared" si="257"/>
        <v>0</v>
      </c>
      <c r="O211" s="46">
        <f t="shared" si="257"/>
        <v>0</v>
      </c>
      <c r="P211" s="46">
        <f t="shared" si="257"/>
        <v>0</v>
      </c>
      <c r="Q211" s="46">
        <f t="shared" si="257"/>
        <v>0</v>
      </c>
      <c r="R211" s="46">
        <f t="shared" si="257"/>
        <v>0</v>
      </c>
      <c r="S211" s="46">
        <f t="shared" si="257"/>
        <v>1803734.69</v>
      </c>
      <c r="T211" s="46">
        <f t="shared" si="257"/>
        <v>1803734.69</v>
      </c>
      <c r="U211" s="124"/>
      <c r="V211" s="124"/>
      <c r="W211" s="124"/>
      <c r="X211" s="124"/>
      <c r="Y211" s="124"/>
      <c r="Z211" s="124"/>
      <c r="AA211" s="124"/>
      <c r="AB211" s="124"/>
      <c r="AC211" s="124"/>
      <c r="AD211" s="124"/>
      <c r="AE211" s="124"/>
      <c r="AF211" s="124"/>
      <c r="AG211" s="124"/>
      <c r="AH211" s="124"/>
    </row>
    <row r="212" spans="1:34" s="15" customFormat="1" ht="34.5" customHeight="1">
      <c r="A212" s="152" t="s">
        <v>189</v>
      </c>
      <c r="B212" s="151" t="s">
        <v>190</v>
      </c>
      <c r="C212" s="137" t="s">
        <v>50</v>
      </c>
      <c r="D212" s="137">
        <v>20</v>
      </c>
      <c r="E212" s="137">
        <v>3</v>
      </c>
      <c r="F212" s="137" t="s">
        <v>257</v>
      </c>
      <c r="G212" s="138" t="s">
        <v>258</v>
      </c>
      <c r="H212" s="87" t="s">
        <v>19</v>
      </c>
      <c r="I212" s="2">
        <f t="shared" ref="I212:N212" si="258">I213+I214</f>
        <v>1873332.22</v>
      </c>
      <c r="J212" s="2">
        <f t="shared" si="258"/>
        <v>1873332.22</v>
      </c>
      <c r="K212" s="2">
        <f>K213+K214</f>
        <v>1873332.22</v>
      </c>
      <c r="L212" s="2">
        <f>L213+L214</f>
        <v>1873332.22</v>
      </c>
      <c r="M212" s="2">
        <f t="shared" si="258"/>
        <v>0</v>
      </c>
      <c r="N212" s="2">
        <f t="shared" si="258"/>
        <v>0</v>
      </c>
      <c r="O212" s="2">
        <f>O213+O214</f>
        <v>0</v>
      </c>
      <c r="P212" s="2">
        <f>P213+P214</f>
        <v>0</v>
      </c>
      <c r="Q212" s="2"/>
      <c r="R212" s="2"/>
      <c r="S212" s="2"/>
      <c r="T212" s="2"/>
      <c r="U212" s="137" t="s">
        <v>191</v>
      </c>
      <c r="V212" s="120" t="s">
        <v>89</v>
      </c>
      <c r="W212" s="120" t="s">
        <v>94</v>
      </c>
      <c r="X212" s="120" t="s">
        <v>94</v>
      </c>
      <c r="Y212" s="120">
        <v>39</v>
      </c>
      <c r="Z212" s="120">
        <v>41</v>
      </c>
      <c r="AA212" s="120" t="s">
        <v>94</v>
      </c>
      <c r="AB212" s="120" t="s">
        <v>94</v>
      </c>
      <c r="AC212" s="120" t="s">
        <v>94</v>
      </c>
      <c r="AD212" s="120" t="s">
        <v>94</v>
      </c>
      <c r="AE212" s="120" t="s">
        <v>94</v>
      </c>
      <c r="AF212" s="120" t="s">
        <v>94</v>
      </c>
      <c r="AG212" s="120" t="s">
        <v>94</v>
      </c>
      <c r="AH212" s="120" t="s">
        <v>94</v>
      </c>
    </row>
    <row r="213" spans="1:34" ht="18" customHeight="1">
      <c r="A213" s="152"/>
      <c r="B213" s="151"/>
      <c r="C213" s="137"/>
      <c r="D213" s="137"/>
      <c r="E213" s="137"/>
      <c r="F213" s="137"/>
      <c r="G213" s="139"/>
      <c r="H213" s="87" t="s">
        <v>44</v>
      </c>
      <c r="I213" s="2">
        <f>K213+M213+O213+Q213+S213</f>
        <v>37466.639999999999</v>
      </c>
      <c r="J213" s="2">
        <f>L213+N213+P213+R213+T213</f>
        <v>37466.639999999999</v>
      </c>
      <c r="K213" s="2">
        <v>37466.639999999999</v>
      </c>
      <c r="L213" s="2">
        <v>37466.639999999999</v>
      </c>
      <c r="M213" s="100">
        <v>0</v>
      </c>
      <c r="N213" s="2">
        <v>0</v>
      </c>
      <c r="O213" s="2">
        <v>0</v>
      </c>
      <c r="P213" s="2">
        <v>0</v>
      </c>
      <c r="Q213" s="2">
        <v>0</v>
      </c>
      <c r="R213" s="2">
        <v>0</v>
      </c>
      <c r="S213" s="2">
        <v>0</v>
      </c>
      <c r="T213" s="2">
        <v>0</v>
      </c>
      <c r="U213" s="137"/>
      <c r="V213" s="120"/>
      <c r="W213" s="120"/>
      <c r="X213" s="120"/>
      <c r="Y213" s="120"/>
      <c r="Z213" s="120"/>
      <c r="AA213" s="120"/>
      <c r="AB213" s="120"/>
      <c r="AC213" s="120"/>
      <c r="AD213" s="120"/>
      <c r="AE213" s="120"/>
      <c r="AF213" s="120"/>
      <c r="AG213" s="120"/>
      <c r="AH213" s="120"/>
    </row>
    <row r="214" spans="1:34" ht="15.75" customHeight="1">
      <c r="A214" s="152"/>
      <c r="B214" s="151"/>
      <c r="C214" s="137"/>
      <c r="D214" s="137"/>
      <c r="E214" s="137"/>
      <c r="F214" s="137"/>
      <c r="G214" s="139"/>
      <c r="H214" s="87" t="s">
        <v>49</v>
      </c>
      <c r="I214" s="2">
        <f>K214+M214+O214+Q214+S214</f>
        <v>1835865.58</v>
      </c>
      <c r="J214" s="2">
        <f>L214+N214+P214+R214+T214</f>
        <v>1835865.58</v>
      </c>
      <c r="K214" s="2">
        <v>1835865.58</v>
      </c>
      <c r="L214" s="2">
        <v>1835865.58</v>
      </c>
      <c r="M214" s="100">
        <v>0</v>
      </c>
      <c r="N214" s="2">
        <v>0</v>
      </c>
      <c r="O214" s="2">
        <v>0</v>
      </c>
      <c r="P214" s="2">
        <v>0</v>
      </c>
      <c r="Q214" s="2">
        <v>0</v>
      </c>
      <c r="R214" s="2">
        <v>0</v>
      </c>
      <c r="S214" s="2">
        <v>0</v>
      </c>
      <c r="T214" s="2">
        <v>0</v>
      </c>
      <c r="U214" s="137"/>
      <c r="V214" s="120"/>
      <c r="W214" s="120"/>
      <c r="X214" s="120"/>
      <c r="Y214" s="120"/>
      <c r="Z214" s="120"/>
      <c r="AA214" s="120"/>
      <c r="AB214" s="120"/>
      <c r="AC214" s="120"/>
      <c r="AD214" s="120"/>
      <c r="AE214" s="120"/>
      <c r="AF214" s="120"/>
      <c r="AG214" s="120"/>
      <c r="AH214" s="120"/>
    </row>
    <row r="215" spans="1:34" s="15" customFormat="1" ht="34.5" customHeight="1">
      <c r="A215" s="152" t="s">
        <v>356</v>
      </c>
      <c r="B215" s="151" t="s">
        <v>355</v>
      </c>
      <c r="C215" s="137" t="s">
        <v>50</v>
      </c>
      <c r="D215" s="137">
        <v>20</v>
      </c>
      <c r="E215" s="137">
        <v>3</v>
      </c>
      <c r="F215" s="137" t="s">
        <v>257</v>
      </c>
      <c r="G215" s="138" t="s">
        <v>258</v>
      </c>
      <c r="H215" s="87" t="s">
        <v>19</v>
      </c>
      <c r="I215" s="2">
        <f>I216+I217</f>
        <v>1840545.5999999999</v>
      </c>
      <c r="J215" s="2">
        <f>J216+J217</f>
        <v>1840545.5999999999</v>
      </c>
      <c r="K215" s="2">
        <f t="shared" ref="K215:T215" si="259">K216+K217</f>
        <v>0</v>
      </c>
      <c r="L215" s="2">
        <f t="shared" si="259"/>
        <v>0</v>
      </c>
      <c r="M215" s="2">
        <f t="shared" si="259"/>
        <v>0</v>
      </c>
      <c r="N215" s="2">
        <f t="shared" si="259"/>
        <v>0</v>
      </c>
      <c r="O215" s="2">
        <f t="shared" si="259"/>
        <v>0</v>
      </c>
      <c r="P215" s="2">
        <f t="shared" si="259"/>
        <v>0</v>
      </c>
      <c r="Q215" s="2">
        <f t="shared" si="259"/>
        <v>0</v>
      </c>
      <c r="R215" s="2">
        <f t="shared" si="259"/>
        <v>0</v>
      </c>
      <c r="S215" s="2">
        <f t="shared" si="259"/>
        <v>1840545.5999999999</v>
      </c>
      <c r="T215" s="2">
        <f t="shared" si="259"/>
        <v>1840545.5999999999</v>
      </c>
      <c r="U215" s="137" t="s">
        <v>357</v>
      </c>
      <c r="V215" s="120" t="s">
        <v>358</v>
      </c>
      <c r="W215" s="120" t="s">
        <v>94</v>
      </c>
      <c r="X215" s="120" t="s">
        <v>94</v>
      </c>
      <c r="Y215" s="120" t="s">
        <v>94</v>
      </c>
      <c r="Z215" s="120" t="s">
        <v>94</v>
      </c>
      <c r="AA215" s="120" t="s">
        <v>94</v>
      </c>
      <c r="AB215" s="120" t="s">
        <v>94</v>
      </c>
      <c r="AC215" s="120" t="s">
        <v>94</v>
      </c>
      <c r="AD215" s="120" t="s">
        <v>94</v>
      </c>
      <c r="AE215" s="120" t="s">
        <v>94</v>
      </c>
      <c r="AF215" s="120" t="s">
        <v>94</v>
      </c>
      <c r="AG215" s="120">
        <v>1</v>
      </c>
      <c r="AH215" s="120">
        <v>1</v>
      </c>
    </row>
    <row r="216" spans="1:34" ht="18" customHeight="1">
      <c r="A216" s="152"/>
      <c r="B216" s="151"/>
      <c r="C216" s="137"/>
      <c r="D216" s="137"/>
      <c r="E216" s="137"/>
      <c r="F216" s="137"/>
      <c r="G216" s="139"/>
      <c r="H216" s="87" t="s">
        <v>44</v>
      </c>
      <c r="I216" s="2">
        <f>K216+M216+O216+Q216+S216</f>
        <v>36810.910000000003</v>
      </c>
      <c r="J216" s="2">
        <f>L216+N216+P216+R216+T216</f>
        <v>36810.910000000003</v>
      </c>
      <c r="K216" s="2"/>
      <c r="L216" s="2"/>
      <c r="M216" s="100">
        <v>0</v>
      </c>
      <c r="N216" s="2">
        <v>0</v>
      </c>
      <c r="O216" s="2">
        <v>0</v>
      </c>
      <c r="P216" s="2">
        <v>0</v>
      </c>
      <c r="Q216" s="2">
        <v>0</v>
      </c>
      <c r="R216" s="2">
        <v>0</v>
      </c>
      <c r="S216" s="2">
        <v>36810.910000000003</v>
      </c>
      <c r="T216" s="2">
        <v>36810.910000000003</v>
      </c>
      <c r="U216" s="137"/>
      <c r="V216" s="120"/>
      <c r="W216" s="120"/>
      <c r="X216" s="120"/>
      <c r="Y216" s="120"/>
      <c r="Z216" s="120"/>
      <c r="AA216" s="120"/>
      <c r="AB216" s="120"/>
      <c r="AC216" s="120"/>
      <c r="AD216" s="120"/>
      <c r="AE216" s="120"/>
      <c r="AF216" s="120"/>
      <c r="AG216" s="120"/>
      <c r="AH216" s="120"/>
    </row>
    <row r="217" spans="1:34" ht="37.5" customHeight="1">
      <c r="A217" s="152"/>
      <c r="B217" s="151"/>
      <c r="C217" s="137"/>
      <c r="D217" s="137"/>
      <c r="E217" s="137"/>
      <c r="F217" s="137"/>
      <c r="G217" s="139"/>
      <c r="H217" s="87" t="s">
        <v>49</v>
      </c>
      <c r="I217" s="2">
        <f>K217+M217+O217+Q217+S217</f>
        <v>1803734.69</v>
      </c>
      <c r="J217" s="2">
        <f>L217+N217+P217+R217+T217</f>
        <v>1803734.69</v>
      </c>
      <c r="K217" s="2"/>
      <c r="L217" s="2"/>
      <c r="M217" s="100">
        <v>0</v>
      </c>
      <c r="N217" s="2">
        <v>0</v>
      </c>
      <c r="O217" s="2">
        <v>0</v>
      </c>
      <c r="P217" s="2">
        <v>0</v>
      </c>
      <c r="Q217" s="2">
        <v>0</v>
      </c>
      <c r="R217" s="2">
        <v>0</v>
      </c>
      <c r="S217" s="2">
        <v>1803734.69</v>
      </c>
      <c r="T217" s="2">
        <v>1803734.69</v>
      </c>
      <c r="U217" s="137"/>
      <c r="V217" s="120"/>
      <c r="W217" s="120"/>
      <c r="X217" s="120"/>
      <c r="Y217" s="120"/>
      <c r="Z217" s="120"/>
      <c r="AA217" s="120"/>
      <c r="AB217" s="120"/>
      <c r="AC217" s="120"/>
      <c r="AD217" s="120"/>
      <c r="AE217" s="120"/>
      <c r="AF217" s="120"/>
      <c r="AG217" s="120"/>
      <c r="AH217" s="120"/>
    </row>
    <row r="218" spans="1:34" s="61" customFormat="1" ht="27.75" customHeight="1">
      <c r="A218" s="241" t="s">
        <v>192</v>
      </c>
      <c r="B218" s="134" t="s">
        <v>193</v>
      </c>
      <c r="C218" s="134"/>
      <c r="D218" s="134"/>
      <c r="E218" s="134"/>
      <c r="F218" s="134"/>
      <c r="G218" s="134"/>
      <c r="H218" s="57" t="s">
        <v>19</v>
      </c>
      <c r="I218" s="45">
        <f t="shared" ref="I218:O218" si="260">I219+I220</f>
        <v>6879962.3200000003</v>
      </c>
      <c r="J218" s="45">
        <f t="shared" si="260"/>
        <v>6879962.3200000003</v>
      </c>
      <c r="K218" s="45">
        <f>K219+K220</f>
        <v>3061224.57</v>
      </c>
      <c r="L218" s="45">
        <f>L219+L220</f>
        <v>3061224.57</v>
      </c>
      <c r="M218" s="45">
        <f t="shared" si="260"/>
        <v>510204.08</v>
      </c>
      <c r="N218" s="45">
        <f t="shared" si="260"/>
        <v>510204.08</v>
      </c>
      <c r="O218" s="45">
        <f t="shared" si="260"/>
        <v>3308533.67</v>
      </c>
      <c r="P218" s="45">
        <f>P219+P220</f>
        <v>3308533.67</v>
      </c>
      <c r="Q218" s="45">
        <f t="shared" ref="Q218:R218" si="261">Q219+Q220</f>
        <v>4081632.65</v>
      </c>
      <c r="R218" s="45">
        <f t="shared" si="261"/>
        <v>4081632.65</v>
      </c>
      <c r="S218" s="45">
        <f t="shared" ref="S218:T218" si="262">S219+S220</f>
        <v>4081632.65</v>
      </c>
      <c r="T218" s="45">
        <f t="shared" si="262"/>
        <v>4081632.65</v>
      </c>
      <c r="U218" s="117" t="s">
        <v>94</v>
      </c>
      <c r="V218" s="117" t="s">
        <v>94</v>
      </c>
      <c r="W218" s="117" t="s">
        <v>94</v>
      </c>
      <c r="X218" s="117" t="s">
        <v>94</v>
      </c>
      <c r="Y218" s="117" t="s">
        <v>94</v>
      </c>
      <c r="Z218" s="117" t="s">
        <v>94</v>
      </c>
      <c r="AA218" s="117" t="s">
        <v>94</v>
      </c>
      <c r="AB218" s="117" t="s">
        <v>94</v>
      </c>
      <c r="AC218" s="117" t="s">
        <v>94</v>
      </c>
      <c r="AD218" s="117" t="s">
        <v>94</v>
      </c>
      <c r="AE218" s="117" t="s">
        <v>94</v>
      </c>
      <c r="AF218" s="117" t="s">
        <v>94</v>
      </c>
      <c r="AG218" s="117" t="s">
        <v>94</v>
      </c>
      <c r="AH218" s="117" t="s">
        <v>94</v>
      </c>
    </row>
    <row r="219" spans="1:34" s="61" customFormat="1" ht="18" customHeight="1">
      <c r="A219" s="242"/>
      <c r="B219" s="134"/>
      <c r="C219" s="134"/>
      <c r="D219" s="134"/>
      <c r="E219" s="134"/>
      <c r="F219" s="134"/>
      <c r="G219" s="134"/>
      <c r="H219" s="57" t="s">
        <v>44</v>
      </c>
      <c r="I219" s="45">
        <f>K219+M219+O219</f>
        <v>137599.32</v>
      </c>
      <c r="J219" s="45">
        <f>L219+N219+P219</f>
        <v>137599.32</v>
      </c>
      <c r="K219" s="45">
        <f t="shared" ref="K219:N220" si="263">K222</f>
        <v>61224.57</v>
      </c>
      <c r="L219" s="45">
        <f t="shared" si="263"/>
        <v>61224.57</v>
      </c>
      <c r="M219" s="45">
        <f t="shared" si="263"/>
        <v>10204.08</v>
      </c>
      <c r="N219" s="45">
        <f t="shared" si="263"/>
        <v>10204.08</v>
      </c>
      <c r="O219" s="45">
        <f>O222</f>
        <v>66170.67</v>
      </c>
      <c r="P219" s="45">
        <f>P222</f>
        <v>66170.67</v>
      </c>
      <c r="Q219" s="45">
        <f t="shared" ref="Q219:R219" si="264">Q222</f>
        <v>81632.649999999994</v>
      </c>
      <c r="R219" s="45">
        <f t="shared" si="264"/>
        <v>81632.649999999994</v>
      </c>
      <c r="S219" s="45">
        <f t="shared" ref="S219:T219" si="265">S222</f>
        <v>81632.649999999994</v>
      </c>
      <c r="T219" s="45">
        <f t="shared" si="265"/>
        <v>81632.649999999994</v>
      </c>
      <c r="U219" s="118"/>
      <c r="V219" s="118"/>
      <c r="W219" s="118"/>
      <c r="X219" s="118"/>
      <c r="Y219" s="118"/>
      <c r="Z219" s="118"/>
      <c r="AA219" s="118"/>
      <c r="AB219" s="118"/>
      <c r="AC219" s="118"/>
      <c r="AD219" s="118"/>
      <c r="AE219" s="118"/>
      <c r="AF219" s="118"/>
      <c r="AG219" s="118"/>
      <c r="AH219" s="118"/>
    </row>
    <row r="220" spans="1:34" s="61" customFormat="1" ht="21.75" customHeight="1">
      <c r="A220" s="243"/>
      <c r="B220" s="134"/>
      <c r="C220" s="134"/>
      <c r="D220" s="134"/>
      <c r="E220" s="134"/>
      <c r="F220" s="134"/>
      <c r="G220" s="134"/>
      <c r="H220" s="57" t="s">
        <v>49</v>
      </c>
      <c r="I220" s="45">
        <f>K220+M220+O220</f>
        <v>6742363</v>
      </c>
      <c r="J220" s="45">
        <f>L220+N220+P220</f>
        <v>6742363</v>
      </c>
      <c r="K220" s="45">
        <f t="shared" si="263"/>
        <v>3000000</v>
      </c>
      <c r="L220" s="45">
        <f t="shared" si="263"/>
        <v>3000000</v>
      </c>
      <c r="M220" s="45">
        <f t="shared" si="263"/>
        <v>500000</v>
      </c>
      <c r="N220" s="45">
        <f t="shared" si="263"/>
        <v>500000</v>
      </c>
      <c r="O220" s="45">
        <f>O223</f>
        <v>3242363</v>
      </c>
      <c r="P220" s="45">
        <f>P223</f>
        <v>3242363</v>
      </c>
      <c r="Q220" s="45">
        <f t="shared" ref="Q220:R220" si="266">Q223</f>
        <v>4000000</v>
      </c>
      <c r="R220" s="45">
        <f t="shared" si="266"/>
        <v>4000000</v>
      </c>
      <c r="S220" s="45">
        <f t="shared" ref="S220:T220" si="267">S223</f>
        <v>4000000</v>
      </c>
      <c r="T220" s="45">
        <f t="shared" si="267"/>
        <v>4000000</v>
      </c>
      <c r="U220" s="118"/>
      <c r="V220" s="118"/>
      <c r="W220" s="118"/>
      <c r="X220" s="118"/>
      <c r="Y220" s="118"/>
      <c r="Z220" s="118"/>
      <c r="AA220" s="118"/>
      <c r="AB220" s="118"/>
      <c r="AC220" s="118"/>
      <c r="AD220" s="118"/>
      <c r="AE220" s="118"/>
      <c r="AF220" s="118"/>
      <c r="AG220" s="118"/>
      <c r="AH220" s="118"/>
    </row>
    <row r="221" spans="1:34" s="61" customFormat="1" ht="41.25" customHeight="1">
      <c r="A221" s="244" t="s">
        <v>194</v>
      </c>
      <c r="B221" s="134" t="s">
        <v>195</v>
      </c>
      <c r="C221" s="145" t="s">
        <v>50</v>
      </c>
      <c r="D221" s="150">
        <v>20</v>
      </c>
      <c r="E221" s="150">
        <v>3</v>
      </c>
      <c r="F221" s="156" t="s">
        <v>233</v>
      </c>
      <c r="G221" s="156" t="s">
        <v>221</v>
      </c>
      <c r="H221" s="57" t="s">
        <v>19</v>
      </c>
      <c r="I221" s="45">
        <f t="shared" ref="I221:P221" si="268">I222+I223</f>
        <v>3571428.65</v>
      </c>
      <c r="J221" s="45">
        <f t="shared" si="268"/>
        <v>3571428.65</v>
      </c>
      <c r="K221" s="45">
        <f>K222+K223</f>
        <v>3061224.57</v>
      </c>
      <c r="L221" s="45">
        <f>L222+L223</f>
        <v>3061224.57</v>
      </c>
      <c r="M221" s="45">
        <f t="shared" si="268"/>
        <v>510204.08</v>
      </c>
      <c r="N221" s="45">
        <f t="shared" si="268"/>
        <v>510204.08</v>
      </c>
      <c r="O221" s="45">
        <f t="shared" si="268"/>
        <v>3308533.67</v>
      </c>
      <c r="P221" s="45">
        <f t="shared" si="268"/>
        <v>3308533.67</v>
      </c>
      <c r="Q221" s="45">
        <f t="shared" ref="Q221:R221" si="269">Q222+Q223</f>
        <v>4081632.65</v>
      </c>
      <c r="R221" s="45">
        <f t="shared" si="269"/>
        <v>4081632.65</v>
      </c>
      <c r="S221" s="45">
        <f t="shared" ref="S221:T221" si="270">S222+S223</f>
        <v>4081632.65</v>
      </c>
      <c r="T221" s="45">
        <f t="shared" si="270"/>
        <v>4081632.65</v>
      </c>
      <c r="U221" s="117" t="s">
        <v>94</v>
      </c>
      <c r="V221" s="119" t="s">
        <v>94</v>
      </c>
      <c r="W221" s="119" t="s">
        <v>94</v>
      </c>
      <c r="X221" s="119" t="s">
        <v>94</v>
      </c>
      <c r="Y221" s="119" t="s">
        <v>94</v>
      </c>
      <c r="Z221" s="119" t="s">
        <v>94</v>
      </c>
      <c r="AA221" s="119" t="s">
        <v>94</v>
      </c>
      <c r="AB221" s="119" t="s">
        <v>94</v>
      </c>
      <c r="AC221" s="119" t="s">
        <v>94</v>
      </c>
      <c r="AD221" s="119" t="s">
        <v>94</v>
      </c>
      <c r="AE221" s="119" t="s">
        <v>94</v>
      </c>
      <c r="AF221" s="119" t="s">
        <v>94</v>
      </c>
      <c r="AG221" s="119" t="s">
        <v>94</v>
      </c>
      <c r="AH221" s="119" t="s">
        <v>94</v>
      </c>
    </row>
    <row r="222" spans="1:34" s="61" customFormat="1" ht="41.25" customHeight="1">
      <c r="A222" s="242"/>
      <c r="B222" s="134"/>
      <c r="C222" s="145"/>
      <c r="D222" s="158"/>
      <c r="E222" s="158"/>
      <c r="F222" s="157"/>
      <c r="G222" s="157"/>
      <c r="H222" s="57" t="s">
        <v>44</v>
      </c>
      <c r="I222" s="45">
        <f>K222+M222</f>
        <v>71428.649999999994</v>
      </c>
      <c r="J222" s="45">
        <f>L222+N222</f>
        <v>71428.649999999994</v>
      </c>
      <c r="K222" s="45">
        <f>K225+K228</f>
        <v>61224.57</v>
      </c>
      <c r="L222" s="45">
        <f>L225+L228</f>
        <v>61224.57</v>
      </c>
      <c r="M222" s="45">
        <f t="shared" ref="M222:P223" si="271">M225+M228</f>
        <v>10204.08</v>
      </c>
      <c r="N222" s="45">
        <f t="shared" si="271"/>
        <v>10204.08</v>
      </c>
      <c r="O222" s="45">
        <f t="shared" si="271"/>
        <v>66170.67</v>
      </c>
      <c r="P222" s="45">
        <f t="shared" si="271"/>
        <v>66170.67</v>
      </c>
      <c r="Q222" s="45">
        <f t="shared" ref="Q222:R222" si="272">Q225+Q228</f>
        <v>81632.649999999994</v>
      </c>
      <c r="R222" s="45">
        <f t="shared" si="272"/>
        <v>81632.649999999994</v>
      </c>
      <c r="S222" s="45">
        <f t="shared" ref="S222:T222" si="273">S225+S228</f>
        <v>81632.649999999994</v>
      </c>
      <c r="T222" s="45">
        <f t="shared" si="273"/>
        <v>81632.649999999994</v>
      </c>
      <c r="U222" s="118"/>
      <c r="V222" s="119"/>
      <c r="W222" s="119"/>
      <c r="X222" s="119"/>
      <c r="Y222" s="119"/>
      <c r="Z222" s="119"/>
      <c r="AA222" s="119"/>
      <c r="AB222" s="119"/>
      <c r="AC222" s="119"/>
      <c r="AD222" s="119"/>
      <c r="AE222" s="119"/>
      <c r="AF222" s="119"/>
      <c r="AG222" s="119"/>
      <c r="AH222" s="119"/>
    </row>
    <row r="223" spans="1:34" s="61" customFormat="1" ht="41.25" customHeight="1">
      <c r="A223" s="243"/>
      <c r="B223" s="134"/>
      <c r="C223" s="145"/>
      <c r="D223" s="158"/>
      <c r="E223" s="158"/>
      <c r="F223" s="157"/>
      <c r="G223" s="157"/>
      <c r="H223" s="57" t="s">
        <v>49</v>
      </c>
      <c r="I223" s="45">
        <f>K223+M223</f>
        <v>3500000</v>
      </c>
      <c r="J223" s="45">
        <f>L223+N223</f>
        <v>3500000</v>
      </c>
      <c r="K223" s="45">
        <f>K226+K229</f>
        <v>3000000</v>
      </c>
      <c r="L223" s="45">
        <f>L226+L229</f>
        <v>3000000</v>
      </c>
      <c r="M223" s="45">
        <f>M226+M229</f>
        <v>500000</v>
      </c>
      <c r="N223" s="45">
        <f>N226+N229</f>
        <v>500000</v>
      </c>
      <c r="O223" s="45">
        <f t="shared" si="271"/>
        <v>3242363</v>
      </c>
      <c r="P223" s="45">
        <f>P226+P229</f>
        <v>3242363</v>
      </c>
      <c r="Q223" s="45">
        <f t="shared" ref="Q223:R223" si="274">Q226+Q229</f>
        <v>4000000</v>
      </c>
      <c r="R223" s="45">
        <f t="shared" si="274"/>
        <v>4000000</v>
      </c>
      <c r="S223" s="45">
        <f t="shared" ref="S223:T223" si="275">S226+S229</f>
        <v>4000000</v>
      </c>
      <c r="T223" s="45">
        <f t="shared" si="275"/>
        <v>4000000</v>
      </c>
      <c r="U223" s="118"/>
      <c r="V223" s="119"/>
      <c r="W223" s="119"/>
      <c r="X223" s="119"/>
      <c r="Y223" s="119"/>
      <c r="Z223" s="119"/>
      <c r="AA223" s="119"/>
      <c r="AB223" s="119"/>
      <c r="AC223" s="119"/>
      <c r="AD223" s="119"/>
      <c r="AE223" s="119"/>
      <c r="AF223" s="119"/>
      <c r="AG223" s="119"/>
      <c r="AH223" s="119"/>
    </row>
    <row r="224" spans="1:34" ht="41.25" customHeight="1">
      <c r="A224" s="165" t="s">
        <v>196</v>
      </c>
      <c r="B224" s="238" t="s">
        <v>197</v>
      </c>
      <c r="C224" s="239" t="s">
        <v>50</v>
      </c>
      <c r="D224" s="135" t="s">
        <v>250</v>
      </c>
      <c r="E224" s="135" t="s">
        <v>248</v>
      </c>
      <c r="F224" s="138" t="s">
        <v>251</v>
      </c>
      <c r="G224" s="138" t="s">
        <v>249</v>
      </c>
      <c r="H224" s="87" t="s">
        <v>19</v>
      </c>
      <c r="I224" s="2">
        <f t="shared" ref="I224:P224" si="276">I225+I226</f>
        <v>5635064.3600000003</v>
      </c>
      <c r="J224" s="2">
        <f t="shared" si="276"/>
        <v>5635064.3600000003</v>
      </c>
      <c r="K224" s="2">
        <f>K225+K226</f>
        <v>3061224.57</v>
      </c>
      <c r="L224" s="2">
        <f>L225+L226</f>
        <v>3061224.57</v>
      </c>
      <c r="M224" s="2">
        <f t="shared" si="276"/>
        <v>510204.08</v>
      </c>
      <c r="N224" s="2">
        <f t="shared" si="276"/>
        <v>510204.08</v>
      </c>
      <c r="O224" s="2">
        <f t="shared" si="276"/>
        <v>2063635.71</v>
      </c>
      <c r="P224" s="2">
        <f t="shared" si="276"/>
        <v>2063635.71</v>
      </c>
      <c r="Q224" s="2">
        <f t="shared" ref="Q224:R224" si="277">Q225+Q226</f>
        <v>4081632.65</v>
      </c>
      <c r="R224" s="2">
        <f t="shared" si="277"/>
        <v>4081632.65</v>
      </c>
      <c r="S224" s="2">
        <f t="shared" ref="S224:T224" si="278">S225+S226</f>
        <v>4081632.65</v>
      </c>
      <c r="T224" s="2">
        <f t="shared" si="278"/>
        <v>4081632.65</v>
      </c>
      <c r="U224" s="79" t="s">
        <v>219</v>
      </c>
      <c r="V224" s="73" t="s">
        <v>52</v>
      </c>
      <c r="W224" s="73" t="s">
        <v>94</v>
      </c>
      <c r="X224" s="73" t="s">
        <v>94</v>
      </c>
      <c r="Y224" s="73">
        <v>1</v>
      </c>
      <c r="Z224" s="73">
        <v>0</v>
      </c>
      <c r="AA224" s="73">
        <v>1</v>
      </c>
      <c r="AB224" s="73">
        <v>1</v>
      </c>
      <c r="AC224" s="73">
        <v>1</v>
      </c>
      <c r="AD224" s="73">
        <v>1</v>
      </c>
      <c r="AE224" s="73">
        <v>1</v>
      </c>
      <c r="AF224" s="73">
        <v>1</v>
      </c>
      <c r="AG224" s="73">
        <v>1</v>
      </c>
      <c r="AH224" s="73">
        <v>1</v>
      </c>
    </row>
    <row r="225" spans="1:34" ht="41.25" customHeight="1">
      <c r="A225" s="237"/>
      <c r="B225" s="132"/>
      <c r="C225" s="240"/>
      <c r="D225" s="136"/>
      <c r="E225" s="136"/>
      <c r="F225" s="139"/>
      <c r="G225" s="139"/>
      <c r="H225" s="87" t="s">
        <v>44</v>
      </c>
      <c r="I225" s="2">
        <f>K225+M225+O225</f>
        <v>112701.35999999999</v>
      </c>
      <c r="J225" s="2">
        <f>L225+N225+P225</f>
        <v>112701.35999999999</v>
      </c>
      <c r="K225" s="2">
        <v>61224.57</v>
      </c>
      <c r="L225" s="2">
        <v>61224.57</v>
      </c>
      <c r="M225" s="109">
        <v>10204.08</v>
      </c>
      <c r="N225" s="2">
        <v>10204.08</v>
      </c>
      <c r="O225" s="2">
        <v>41272.71</v>
      </c>
      <c r="P225" s="2">
        <v>41272.71</v>
      </c>
      <c r="Q225" s="2">
        <v>81632.649999999994</v>
      </c>
      <c r="R225" s="2">
        <v>81632.649999999994</v>
      </c>
      <c r="S225" s="2">
        <v>81632.649999999994</v>
      </c>
      <c r="T225" s="2">
        <v>81632.649999999994</v>
      </c>
      <c r="U225" s="135" t="s">
        <v>315</v>
      </c>
      <c r="V225" s="115" t="s">
        <v>51</v>
      </c>
      <c r="W225" s="115"/>
      <c r="X225" s="115"/>
      <c r="Y225" s="115"/>
      <c r="Z225" s="115"/>
      <c r="AA225" s="115"/>
      <c r="AB225" s="115"/>
      <c r="AC225" s="115">
        <v>100</v>
      </c>
      <c r="AD225" s="115">
        <v>100</v>
      </c>
      <c r="AE225" s="115">
        <v>100</v>
      </c>
      <c r="AF225" s="115">
        <v>100</v>
      </c>
      <c r="AG225" s="115">
        <v>100</v>
      </c>
      <c r="AH225" s="115">
        <v>100</v>
      </c>
    </row>
    <row r="226" spans="1:34" ht="69.75" customHeight="1">
      <c r="A226" s="237"/>
      <c r="B226" s="132"/>
      <c r="C226" s="240"/>
      <c r="D226" s="144"/>
      <c r="E226" s="144"/>
      <c r="F226" s="159"/>
      <c r="G226" s="159"/>
      <c r="H226" s="87" t="s">
        <v>49</v>
      </c>
      <c r="I226" s="2">
        <f>K226+M226+O226</f>
        <v>5522363</v>
      </c>
      <c r="J226" s="2">
        <f>L226+N226+P226</f>
        <v>5522363</v>
      </c>
      <c r="K226" s="2">
        <v>3000000</v>
      </c>
      <c r="L226" s="2">
        <v>3000000</v>
      </c>
      <c r="M226" s="109">
        <v>500000</v>
      </c>
      <c r="N226" s="2">
        <v>500000</v>
      </c>
      <c r="O226" s="2">
        <v>2022363</v>
      </c>
      <c r="P226" s="2">
        <v>2022363</v>
      </c>
      <c r="Q226" s="2">
        <v>4000000</v>
      </c>
      <c r="R226" s="2">
        <v>4000000</v>
      </c>
      <c r="S226" s="2">
        <v>4000000</v>
      </c>
      <c r="T226" s="2">
        <v>4000000</v>
      </c>
      <c r="U226" s="144"/>
      <c r="V226" s="146"/>
      <c r="W226" s="146"/>
      <c r="X226" s="146"/>
      <c r="Y226" s="146"/>
      <c r="Z226" s="146"/>
      <c r="AA226" s="146"/>
      <c r="AB226" s="146"/>
      <c r="AC226" s="146"/>
      <c r="AD226" s="146"/>
      <c r="AE226" s="146"/>
      <c r="AF226" s="146"/>
      <c r="AG226" s="123"/>
      <c r="AH226" s="123"/>
    </row>
    <row r="227" spans="1:34" ht="41.25" customHeight="1">
      <c r="A227" s="152" t="s">
        <v>296</v>
      </c>
      <c r="B227" s="151" t="s">
        <v>295</v>
      </c>
      <c r="C227" s="231" t="s">
        <v>50</v>
      </c>
      <c r="D227" s="78" t="s">
        <v>297</v>
      </c>
      <c r="E227" s="78" t="s">
        <v>248</v>
      </c>
      <c r="F227" s="81" t="s">
        <v>298</v>
      </c>
      <c r="G227" s="81" t="s">
        <v>299</v>
      </c>
      <c r="H227" s="87" t="s">
        <v>19</v>
      </c>
      <c r="I227" s="2">
        <f>I228+I229</f>
        <v>1244897.96</v>
      </c>
      <c r="J227" s="2">
        <f t="shared" ref="J227:R227" si="279">J228+J229</f>
        <v>1244897.96</v>
      </c>
      <c r="K227" s="2">
        <f t="shared" si="279"/>
        <v>0</v>
      </c>
      <c r="L227" s="2">
        <f t="shared" si="279"/>
        <v>0</v>
      </c>
      <c r="M227" s="2">
        <f t="shared" si="279"/>
        <v>0</v>
      </c>
      <c r="N227" s="2">
        <f t="shared" si="279"/>
        <v>0</v>
      </c>
      <c r="O227" s="2">
        <f t="shared" si="279"/>
        <v>1244897.96</v>
      </c>
      <c r="P227" s="2">
        <f t="shared" si="279"/>
        <v>1244897.96</v>
      </c>
      <c r="Q227" s="2">
        <f t="shared" si="279"/>
        <v>0</v>
      </c>
      <c r="R227" s="2">
        <f t="shared" si="279"/>
        <v>0</v>
      </c>
      <c r="S227" s="2">
        <f t="shared" ref="S227:T227" si="280">S228+S229</f>
        <v>0</v>
      </c>
      <c r="T227" s="2">
        <f t="shared" si="280"/>
        <v>0</v>
      </c>
      <c r="U227" s="136" t="s">
        <v>300</v>
      </c>
      <c r="V227" s="115" t="s">
        <v>51</v>
      </c>
      <c r="W227" s="115"/>
      <c r="X227" s="115"/>
      <c r="Y227" s="115"/>
      <c r="Z227" s="115"/>
      <c r="AA227" s="115"/>
      <c r="AB227" s="115"/>
      <c r="AC227" s="115">
        <v>100</v>
      </c>
      <c r="AD227" s="115">
        <v>100</v>
      </c>
      <c r="AE227" s="115">
        <v>100</v>
      </c>
      <c r="AF227" s="115">
        <v>100</v>
      </c>
      <c r="AG227" s="115">
        <v>100</v>
      </c>
      <c r="AH227" s="115">
        <v>100</v>
      </c>
    </row>
    <row r="228" spans="1:34" ht="41.25" customHeight="1">
      <c r="A228" s="152"/>
      <c r="B228" s="151"/>
      <c r="C228" s="232"/>
      <c r="D228" s="78"/>
      <c r="E228" s="78"/>
      <c r="F228" s="81"/>
      <c r="G228" s="81"/>
      <c r="H228" s="87" t="s">
        <v>44</v>
      </c>
      <c r="I228" s="2">
        <f>K228+M228+O228</f>
        <v>24897.96</v>
      </c>
      <c r="J228" s="2">
        <f>L228+N228+P228</f>
        <v>24897.96</v>
      </c>
      <c r="K228" s="2">
        <v>0</v>
      </c>
      <c r="L228" s="2">
        <v>0</v>
      </c>
      <c r="M228" s="109">
        <v>0</v>
      </c>
      <c r="N228" s="2">
        <v>0</v>
      </c>
      <c r="O228" s="2">
        <v>24897.96</v>
      </c>
      <c r="P228" s="2">
        <v>24897.96</v>
      </c>
      <c r="Q228" s="2">
        <v>0</v>
      </c>
      <c r="R228" s="2">
        <v>0</v>
      </c>
      <c r="S228" s="2">
        <v>0</v>
      </c>
      <c r="T228" s="2">
        <v>0</v>
      </c>
      <c r="U228" s="136"/>
      <c r="V228" s="116"/>
      <c r="W228" s="116"/>
      <c r="X228" s="116"/>
      <c r="Y228" s="116"/>
      <c r="Z228" s="116"/>
      <c r="AA228" s="116"/>
      <c r="AB228" s="116"/>
      <c r="AC228" s="116"/>
      <c r="AD228" s="116"/>
      <c r="AE228" s="116"/>
      <c r="AF228" s="116"/>
      <c r="AG228" s="116"/>
      <c r="AH228" s="116"/>
    </row>
    <row r="229" spans="1:34" ht="174" customHeight="1">
      <c r="A229" s="152"/>
      <c r="B229" s="151"/>
      <c r="C229" s="232"/>
      <c r="D229" s="78"/>
      <c r="E229" s="78"/>
      <c r="F229" s="81"/>
      <c r="G229" s="81"/>
      <c r="H229" s="87" t="s">
        <v>49</v>
      </c>
      <c r="I229" s="2">
        <f>K229+M229+O229</f>
        <v>1220000</v>
      </c>
      <c r="J229" s="2">
        <f>L229+N229+P229</f>
        <v>1220000</v>
      </c>
      <c r="K229" s="2">
        <v>0</v>
      </c>
      <c r="L229" s="2">
        <v>0</v>
      </c>
      <c r="M229" s="109">
        <v>0</v>
      </c>
      <c r="N229" s="2">
        <v>0</v>
      </c>
      <c r="O229" s="2">
        <v>1220000</v>
      </c>
      <c r="P229" s="2">
        <v>1220000</v>
      </c>
      <c r="Q229" s="2">
        <v>0</v>
      </c>
      <c r="R229" s="2">
        <v>0</v>
      </c>
      <c r="S229" s="2">
        <v>0</v>
      </c>
      <c r="T229" s="2">
        <v>0</v>
      </c>
      <c r="U229" s="144"/>
      <c r="V229" s="123"/>
      <c r="W229" s="123"/>
      <c r="X229" s="123"/>
      <c r="Y229" s="123"/>
      <c r="Z229" s="123"/>
      <c r="AA229" s="123"/>
      <c r="AB229" s="123"/>
      <c r="AC229" s="123"/>
      <c r="AD229" s="123"/>
      <c r="AE229" s="123"/>
      <c r="AF229" s="123"/>
      <c r="AG229" s="123"/>
      <c r="AH229" s="123"/>
    </row>
    <row r="230" spans="1:34" s="61" customFormat="1" ht="28.5" customHeight="1">
      <c r="A230" s="145" t="s">
        <v>198</v>
      </c>
      <c r="B230" s="145"/>
      <c r="C230" s="150"/>
      <c r="D230" s="150"/>
      <c r="E230" s="150"/>
      <c r="F230" s="150"/>
      <c r="G230" s="150"/>
      <c r="H230" s="57" t="s">
        <v>19</v>
      </c>
      <c r="I230" s="45">
        <f>I231+I232</f>
        <v>69875753.00999999</v>
      </c>
      <c r="J230" s="45">
        <f>J231+J232</f>
        <v>69616969.579999998</v>
      </c>
      <c r="K230" s="45">
        <f>K231+K232</f>
        <v>16156869.15</v>
      </c>
      <c r="L230" s="45">
        <f>L231+L232</f>
        <v>16084213.469999999</v>
      </c>
      <c r="M230" s="45">
        <f t="shared" ref="M230:P230" si="281">M231+M232</f>
        <v>11694466.57</v>
      </c>
      <c r="N230" s="45">
        <f t="shared" si="281"/>
        <v>11694466.57</v>
      </c>
      <c r="O230" s="45">
        <f>O231+O232</f>
        <v>6811123.2699999996</v>
      </c>
      <c r="P230" s="45">
        <f t="shared" si="281"/>
        <v>6629575.6199999992</v>
      </c>
      <c r="Q230" s="45">
        <f t="shared" ref="Q230:R230" si="282">Q231+Q232</f>
        <v>10530948.970000001</v>
      </c>
      <c r="R230" s="45">
        <f t="shared" si="282"/>
        <v>10530948.970000001</v>
      </c>
      <c r="S230" s="45">
        <f t="shared" ref="S230:T230" si="283">S231+S232</f>
        <v>24682345.050000001</v>
      </c>
      <c r="T230" s="45">
        <f t="shared" si="283"/>
        <v>24677764.949999999</v>
      </c>
      <c r="U230" s="117" t="s">
        <v>94</v>
      </c>
      <c r="V230" s="117" t="s">
        <v>94</v>
      </c>
      <c r="W230" s="117" t="s">
        <v>94</v>
      </c>
      <c r="X230" s="117" t="s">
        <v>94</v>
      </c>
      <c r="Y230" s="117" t="s">
        <v>94</v>
      </c>
      <c r="Z230" s="117" t="s">
        <v>94</v>
      </c>
      <c r="AA230" s="117" t="s">
        <v>94</v>
      </c>
      <c r="AB230" s="117" t="s">
        <v>94</v>
      </c>
      <c r="AC230" s="117" t="s">
        <v>94</v>
      </c>
      <c r="AD230" s="117" t="s">
        <v>94</v>
      </c>
      <c r="AE230" s="117" t="s">
        <v>94</v>
      </c>
      <c r="AF230" s="117" t="s">
        <v>94</v>
      </c>
      <c r="AG230" s="117" t="s">
        <v>94</v>
      </c>
      <c r="AH230" s="117" t="s">
        <v>94</v>
      </c>
    </row>
    <row r="231" spans="1:34" s="61" customFormat="1" ht="19.5" customHeight="1">
      <c r="A231" s="145"/>
      <c r="B231" s="145"/>
      <c r="C231" s="158"/>
      <c r="D231" s="158"/>
      <c r="E231" s="158"/>
      <c r="F231" s="158"/>
      <c r="G231" s="158"/>
      <c r="H231" s="57" t="s">
        <v>44</v>
      </c>
      <c r="I231" s="45">
        <f>K231+M231+O231+Q231+S231</f>
        <v>9274923.1799999997</v>
      </c>
      <c r="J231" s="45">
        <f>L231+N231+P231+R231+T231</f>
        <v>9058548.7399999984</v>
      </c>
      <c r="K231" s="45">
        <f t="shared" ref="K231:P232" si="284">K219+K192+K171</f>
        <v>3883496.23</v>
      </c>
      <c r="L231" s="45">
        <f t="shared" si="284"/>
        <v>3810840.55</v>
      </c>
      <c r="M231" s="45">
        <f t="shared" si="284"/>
        <v>2516887.5699999998</v>
      </c>
      <c r="N231" s="45">
        <f t="shared" si="284"/>
        <v>2516887.5699999998</v>
      </c>
      <c r="O231" s="45">
        <f t="shared" si="284"/>
        <v>275250.27</v>
      </c>
      <c r="P231" s="45">
        <f t="shared" si="284"/>
        <v>131531.51</v>
      </c>
      <c r="Q231" s="45">
        <f t="shared" ref="Q231:R231" si="285">Q219+Q192+Q171</f>
        <v>208558.97</v>
      </c>
      <c r="R231" s="45">
        <f t="shared" si="285"/>
        <v>208558.97</v>
      </c>
      <c r="S231" s="45">
        <f t="shared" ref="S231:T231" si="286">S219+S192+S171</f>
        <v>2390730.14</v>
      </c>
      <c r="T231" s="45">
        <f t="shared" si="286"/>
        <v>2390730.14</v>
      </c>
      <c r="U231" s="118"/>
      <c r="V231" s="118"/>
      <c r="W231" s="118"/>
      <c r="X231" s="118"/>
      <c r="Y231" s="118"/>
      <c r="Z231" s="118"/>
      <c r="AA231" s="118"/>
      <c r="AB231" s="118"/>
      <c r="AC231" s="118"/>
      <c r="AD231" s="118"/>
      <c r="AE231" s="118"/>
      <c r="AF231" s="118"/>
      <c r="AG231" s="118"/>
      <c r="AH231" s="118"/>
    </row>
    <row r="232" spans="1:34" s="61" customFormat="1" ht="15.75" customHeight="1">
      <c r="A232" s="145"/>
      <c r="B232" s="145"/>
      <c r="C232" s="158"/>
      <c r="D232" s="158"/>
      <c r="E232" s="158"/>
      <c r="F232" s="158"/>
      <c r="G232" s="158"/>
      <c r="H232" s="57" t="s">
        <v>49</v>
      </c>
      <c r="I232" s="45">
        <f>K232+M232+O232+Q232+S232</f>
        <v>60600829.829999998</v>
      </c>
      <c r="J232" s="45">
        <f>L232+N232+P232+R232+T232</f>
        <v>60558420.840000004</v>
      </c>
      <c r="K232" s="45">
        <f t="shared" si="284"/>
        <v>12273372.92</v>
      </c>
      <c r="L232" s="45">
        <f t="shared" si="284"/>
        <v>12273372.92</v>
      </c>
      <c r="M232" s="45">
        <f t="shared" si="284"/>
        <v>9177579</v>
      </c>
      <c r="N232" s="45">
        <f t="shared" si="284"/>
        <v>9177579</v>
      </c>
      <c r="O232" s="45">
        <f t="shared" si="284"/>
        <v>6535873</v>
      </c>
      <c r="P232" s="45">
        <f t="shared" si="284"/>
        <v>6498044.1099999994</v>
      </c>
      <c r="Q232" s="45">
        <f t="shared" ref="Q232:R232" si="287">Q220+Q193+Q172</f>
        <v>10322390</v>
      </c>
      <c r="R232" s="45">
        <f t="shared" si="287"/>
        <v>10322390</v>
      </c>
      <c r="S232" s="45">
        <f t="shared" ref="S232:T232" si="288">S220+S193+S172</f>
        <v>22291614.91</v>
      </c>
      <c r="T232" s="45">
        <f t="shared" si="288"/>
        <v>22287034.809999999</v>
      </c>
      <c r="U232" s="118"/>
      <c r="V232" s="118"/>
      <c r="W232" s="118"/>
      <c r="X232" s="118"/>
      <c r="Y232" s="118"/>
      <c r="Z232" s="118"/>
      <c r="AA232" s="118"/>
      <c r="AB232" s="118"/>
      <c r="AC232" s="118"/>
      <c r="AD232" s="118"/>
      <c r="AE232" s="118"/>
      <c r="AF232" s="118"/>
      <c r="AG232" s="118"/>
      <c r="AH232" s="118"/>
    </row>
    <row r="233" spans="1:34" s="61" customFormat="1" ht="33.75" customHeight="1">
      <c r="A233" s="145" t="s">
        <v>199</v>
      </c>
      <c r="B233" s="164"/>
      <c r="C233" s="145"/>
      <c r="D233" s="145"/>
      <c r="E233" s="145"/>
      <c r="F233" s="145"/>
      <c r="G233" s="145"/>
      <c r="H233" s="57" t="s">
        <v>19</v>
      </c>
      <c r="I233" s="45">
        <f>I234+I235</f>
        <v>1977390732.9000001</v>
      </c>
      <c r="J233" s="45">
        <f t="shared" ref="J233:P233" si="289">J234+J235</f>
        <v>1958384620.7199998</v>
      </c>
      <c r="K233" s="45">
        <f>K234+K235</f>
        <v>411506411.91000003</v>
      </c>
      <c r="L233" s="45">
        <f>L234+L235</f>
        <v>410604386.52999997</v>
      </c>
      <c r="M233" s="45">
        <f t="shared" si="289"/>
        <v>458797180.47000003</v>
      </c>
      <c r="N233" s="45">
        <f t="shared" si="289"/>
        <v>457383805.82999992</v>
      </c>
      <c r="O233" s="45">
        <f t="shared" si="289"/>
        <v>523886598.77999997</v>
      </c>
      <c r="P233" s="45">
        <f t="shared" si="289"/>
        <v>516876990.57999998</v>
      </c>
      <c r="Q233" s="45">
        <f t="shared" ref="Q233:R233" si="290">Q234+Q235</f>
        <v>583200541.74000001</v>
      </c>
      <c r="R233" s="45">
        <f t="shared" si="290"/>
        <v>573519437.77999997</v>
      </c>
      <c r="S233" s="45">
        <f t="shared" ref="S233:T233" si="291">S234+S235</f>
        <v>676248099.54999983</v>
      </c>
      <c r="T233" s="45">
        <f t="shared" si="291"/>
        <v>671417866.51999998</v>
      </c>
      <c r="U233" s="119" t="s">
        <v>94</v>
      </c>
      <c r="V233" s="119" t="s">
        <v>94</v>
      </c>
      <c r="W233" s="119" t="s">
        <v>94</v>
      </c>
      <c r="X233" s="119" t="s">
        <v>94</v>
      </c>
      <c r="Y233" s="119" t="s">
        <v>94</v>
      </c>
      <c r="Z233" s="119" t="s">
        <v>94</v>
      </c>
      <c r="AA233" s="119" t="s">
        <v>94</v>
      </c>
      <c r="AB233" s="119" t="s">
        <v>94</v>
      </c>
      <c r="AC233" s="119" t="s">
        <v>94</v>
      </c>
      <c r="AD233" s="119" t="s">
        <v>94</v>
      </c>
      <c r="AE233" s="119" t="s">
        <v>94</v>
      </c>
      <c r="AF233" s="119" t="s">
        <v>94</v>
      </c>
      <c r="AG233" s="119" t="s">
        <v>94</v>
      </c>
      <c r="AH233" s="119" t="s">
        <v>94</v>
      </c>
    </row>
    <row r="234" spans="1:34" s="61" customFormat="1" ht="14.25">
      <c r="A234" s="164"/>
      <c r="B234" s="164"/>
      <c r="C234" s="145"/>
      <c r="D234" s="145"/>
      <c r="E234" s="145"/>
      <c r="F234" s="145"/>
      <c r="G234" s="145"/>
      <c r="H234" s="57" t="s">
        <v>44</v>
      </c>
      <c r="I234" s="45">
        <f>K234+M234+O234+Q234</f>
        <v>516195837.31999999</v>
      </c>
      <c r="J234" s="45">
        <f>L234+N234+P234+R234</f>
        <v>503097986.35000002</v>
      </c>
      <c r="K234" s="45">
        <f t="shared" ref="K234:P235" si="292">K231+K165+K141</f>
        <v>112094429.17</v>
      </c>
      <c r="L234" s="45">
        <f t="shared" si="292"/>
        <v>111944236.03999999</v>
      </c>
      <c r="M234" s="45">
        <f t="shared" si="292"/>
        <v>125767181.28</v>
      </c>
      <c r="N234" s="45">
        <f t="shared" si="292"/>
        <v>125669751.47999999</v>
      </c>
      <c r="O234" s="45">
        <f t="shared" si="292"/>
        <v>130826961.32999998</v>
      </c>
      <c r="P234" s="45">
        <f t="shared" si="292"/>
        <v>125804271.25</v>
      </c>
      <c r="Q234" s="45">
        <f t="shared" ref="Q234:R234" si="293">Q231+Q165+Q141</f>
        <v>147507265.54000002</v>
      </c>
      <c r="R234" s="45">
        <f t="shared" si="293"/>
        <v>139679727.58000001</v>
      </c>
      <c r="S234" s="45">
        <f t="shared" ref="S234:T234" si="294">S231+S165+S141</f>
        <v>170480442.31999996</v>
      </c>
      <c r="T234" s="45">
        <f t="shared" si="294"/>
        <v>166440292.41999999</v>
      </c>
      <c r="U234" s="119"/>
      <c r="V234" s="119"/>
      <c r="W234" s="119"/>
      <c r="X234" s="119"/>
      <c r="Y234" s="119"/>
      <c r="Z234" s="119"/>
      <c r="AA234" s="119"/>
      <c r="AB234" s="119"/>
      <c r="AC234" s="119"/>
      <c r="AD234" s="119"/>
      <c r="AE234" s="119"/>
      <c r="AF234" s="119"/>
      <c r="AG234" s="119"/>
      <c r="AH234" s="119"/>
    </row>
    <row r="235" spans="1:34" s="61" customFormat="1" ht="14.25">
      <c r="A235" s="164"/>
      <c r="B235" s="164"/>
      <c r="C235" s="145"/>
      <c r="D235" s="145"/>
      <c r="E235" s="145"/>
      <c r="F235" s="145"/>
      <c r="G235" s="145"/>
      <c r="H235" s="57" t="s">
        <v>49</v>
      </c>
      <c r="I235" s="45">
        <f>K235+M235+O235+Q235</f>
        <v>1461194895.5800002</v>
      </c>
      <c r="J235" s="45">
        <f>L235+N235+P235+R235</f>
        <v>1455286634.3699999</v>
      </c>
      <c r="K235" s="45">
        <f t="shared" si="292"/>
        <v>299411982.74000001</v>
      </c>
      <c r="L235" s="45">
        <f t="shared" si="292"/>
        <v>298660150.49000001</v>
      </c>
      <c r="M235" s="45">
        <f t="shared" si="292"/>
        <v>333029999.19</v>
      </c>
      <c r="N235" s="45">
        <f t="shared" si="292"/>
        <v>331714054.34999996</v>
      </c>
      <c r="O235" s="45">
        <f t="shared" si="292"/>
        <v>393059637.44999999</v>
      </c>
      <c r="P235" s="45">
        <f t="shared" si="292"/>
        <v>391072719.32999998</v>
      </c>
      <c r="Q235" s="45">
        <f t="shared" ref="Q235:R235" si="295">Q232+Q166+Q142</f>
        <v>435693276.19999999</v>
      </c>
      <c r="R235" s="45">
        <f t="shared" si="295"/>
        <v>433839710.19999999</v>
      </c>
      <c r="S235" s="45">
        <f t="shared" ref="S235:T235" si="296">S232+S166+S142</f>
        <v>505767657.2299999</v>
      </c>
      <c r="T235" s="45">
        <f t="shared" si="296"/>
        <v>504977574.09999996</v>
      </c>
      <c r="U235" s="119"/>
      <c r="V235" s="119"/>
      <c r="W235" s="119"/>
      <c r="X235" s="119"/>
      <c r="Y235" s="119"/>
      <c r="Z235" s="119"/>
      <c r="AA235" s="119"/>
      <c r="AB235" s="119"/>
      <c r="AC235" s="119"/>
      <c r="AD235" s="119"/>
      <c r="AE235" s="119"/>
      <c r="AF235" s="119"/>
      <c r="AG235" s="119"/>
      <c r="AH235" s="119"/>
    </row>
    <row r="237" spans="1:34">
      <c r="P237" s="113"/>
    </row>
    <row r="238" spans="1:34">
      <c r="P238" s="114"/>
      <c r="Q238" s="114"/>
      <c r="S238" s="114"/>
    </row>
    <row r="239" spans="1:34">
      <c r="B239" s="16"/>
    </row>
  </sheetData>
  <mergeCells count="1287">
    <mergeCell ref="V5:AG5"/>
    <mergeCell ref="AG185:AG187"/>
    <mergeCell ref="AH185:AH187"/>
    <mergeCell ref="AG188:AG190"/>
    <mergeCell ref="AH188:AH190"/>
    <mergeCell ref="Z104:Z106"/>
    <mergeCell ref="AA104:AA106"/>
    <mergeCell ref="AB104:AB106"/>
    <mergeCell ref="AC104:AC106"/>
    <mergeCell ref="AD104:AD106"/>
    <mergeCell ref="AG215:AG217"/>
    <mergeCell ref="AH215:AH217"/>
    <mergeCell ref="A107:A109"/>
    <mergeCell ref="B107:B109"/>
    <mergeCell ref="C107:C109"/>
    <mergeCell ref="D107:D109"/>
    <mergeCell ref="E107:E109"/>
    <mergeCell ref="F107:F109"/>
    <mergeCell ref="G107:G109"/>
    <mergeCell ref="U107:U109"/>
    <mergeCell ref="V107:V109"/>
    <mergeCell ref="W107:W109"/>
    <mergeCell ref="X107:X109"/>
    <mergeCell ref="Y107:Y109"/>
    <mergeCell ref="Z107:Z109"/>
    <mergeCell ref="AA107:AA109"/>
    <mergeCell ref="AB107:AB109"/>
    <mergeCell ref="AC107:AC109"/>
    <mergeCell ref="AD107:AD109"/>
    <mergeCell ref="AE197:AE199"/>
    <mergeCell ref="AF197:AF199"/>
    <mergeCell ref="Y215:Y217"/>
    <mergeCell ref="Z215:Z217"/>
    <mergeCell ref="AE59:AE61"/>
    <mergeCell ref="AF59:AF61"/>
    <mergeCell ref="AG53:AG54"/>
    <mergeCell ref="AH53:AH54"/>
    <mergeCell ref="A56:A58"/>
    <mergeCell ref="B56:B58"/>
    <mergeCell ref="C56:C58"/>
    <mergeCell ref="D56:D58"/>
    <mergeCell ref="E56:E58"/>
    <mergeCell ref="F56:F58"/>
    <mergeCell ref="G56:G58"/>
    <mergeCell ref="U56:U58"/>
    <mergeCell ref="V56:V58"/>
    <mergeCell ref="W56:W58"/>
    <mergeCell ref="X56:X58"/>
    <mergeCell ref="Y56:Y58"/>
    <mergeCell ref="Z56:Z58"/>
    <mergeCell ref="AA56:AA58"/>
    <mergeCell ref="AB56:AB58"/>
    <mergeCell ref="AC56:AC58"/>
    <mergeCell ref="AD56:AD58"/>
    <mergeCell ref="AE56:AE58"/>
    <mergeCell ref="AF56:AF58"/>
    <mergeCell ref="AG56:AG58"/>
    <mergeCell ref="AH56:AH58"/>
    <mergeCell ref="B53:B55"/>
    <mergeCell ref="AE227:AE229"/>
    <mergeCell ref="AF227:AF229"/>
    <mergeCell ref="AE230:AE232"/>
    <mergeCell ref="AF230:AF232"/>
    <mergeCell ref="AE233:AE235"/>
    <mergeCell ref="AF233:AF235"/>
    <mergeCell ref="S42:S43"/>
    <mergeCell ref="T42:T43"/>
    <mergeCell ref="U53:U54"/>
    <mergeCell ref="V53:V54"/>
    <mergeCell ref="W53:W54"/>
    <mergeCell ref="X53:X54"/>
    <mergeCell ref="Y53:Y54"/>
    <mergeCell ref="Z53:Z54"/>
    <mergeCell ref="AA53:AA54"/>
    <mergeCell ref="AB53:AB54"/>
    <mergeCell ref="AC53:AC54"/>
    <mergeCell ref="AD53:AD54"/>
    <mergeCell ref="AE53:AE54"/>
    <mergeCell ref="AF53:AF54"/>
    <mergeCell ref="AE104:AE106"/>
    <mergeCell ref="AF104:AF106"/>
    <mergeCell ref="AE107:AE109"/>
    <mergeCell ref="AF107:AF109"/>
    <mergeCell ref="U215:U217"/>
    <mergeCell ref="V215:V217"/>
    <mergeCell ref="AE200:AE202"/>
    <mergeCell ref="AF200:AF202"/>
    <mergeCell ref="AE203:AE205"/>
    <mergeCell ref="AF203:AF205"/>
    <mergeCell ref="AE206:AE208"/>
    <mergeCell ref="AF206:AF208"/>
    <mergeCell ref="AA215:AA217"/>
    <mergeCell ref="AB215:AB217"/>
    <mergeCell ref="AE218:AE220"/>
    <mergeCell ref="AF218:AF220"/>
    <mergeCell ref="AE221:AE223"/>
    <mergeCell ref="AF221:AF223"/>
    <mergeCell ref="AE225:AE226"/>
    <mergeCell ref="AF225:AF226"/>
    <mergeCell ref="AE215:AE217"/>
    <mergeCell ref="AF215:AF217"/>
    <mergeCell ref="AE161:AE163"/>
    <mergeCell ref="AF161:AF163"/>
    <mergeCell ref="AE164:AE166"/>
    <mergeCell ref="AF164:AF166"/>
    <mergeCell ref="AE170:AE172"/>
    <mergeCell ref="AF170:AF172"/>
    <mergeCell ref="AE173:AE175"/>
    <mergeCell ref="AF173:AF175"/>
    <mergeCell ref="AE176:AE178"/>
    <mergeCell ref="AF176:AF178"/>
    <mergeCell ref="AE179:AE181"/>
    <mergeCell ref="AF179:AF181"/>
    <mergeCell ref="AE182:AE184"/>
    <mergeCell ref="AF182:AF184"/>
    <mergeCell ref="AE191:AE193"/>
    <mergeCell ref="AF191:AF193"/>
    <mergeCell ref="AE194:AE196"/>
    <mergeCell ref="AF194:AF196"/>
    <mergeCell ref="AE188:AE190"/>
    <mergeCell ref="AF188:AF190"/>
    <mergeCell ref="AE209:AE211"/>
    <mergeCell ref="AF209:AF211"/>
    <mergeCell ref="AE212:AE214"/>
    <mergeCell ref="AF212:AF214"/>
    <mergeCell ref="AE185:AE187"/>
    <mergeCell ref="AF185:AF187"/>
    <mergeCell ref="AF122:AF124"/>
    <mergeCell ref="AE128:AE130"/>
    <mergeCell ref="AF128:AF130"/>
    <mergeCell ref="AE137:AE139"/>
    <mergeCell ref="AF137:AF139"/>
    <mergeCell ref="AE140:AE142"/>
    <mergeCell ref="AF140:AF142"/>
    <mergeCell ref="AE146:AE148"/>
    <mergeCell ref="AF146:AF148"/>
    <mergeCell ref="AE149:AE151"/>
    <mergeCell ref="AF149:AF151"/>
    <mergeCell ref="AE152:AE154"/>
    <mergeCell ref="AF152:AF154"/>
    <mergeCell ref="AE155:AE157"/>
    <mergeCell ref="AF155:AF157"/>
    <mergeCell ref="AE158:AE160"/>
    <mergeCell ref="AF158:AF160"/>
    <mergeCell ref="AE122:AE124"/>
    <mergeCell ref="AE86:AE88"/>
    <mergeCell ref="AF86:AF88"/>
    <mergeCell ref="AE89:AE91"/>
    <mergeCell ref="AF89:AF91"/>
    <mergeCell ref="AE92:AE94"/>
    <mergeCell ref="AF92:AF94"/>
    <mergeCell ref="AE95:AE97"/>
    <mergeCell ref="AF95:AF97"/>
    <mergeCell ref="AE98:AE100"/>
    <mergeCell ref="AF98:AF100"/>
    <mergeCell ref="AE110:AE112"/>
    <mergeCell ref="AF110:AF112"/>
    <mergeCell ref="AE113:AE115"/>
    <mergeCell ref="AF113:AF115"/>
    <mergeCell ref="AE116:AE118"/>
    <mergeCell ref="AF116:AF118"/>
    <mergeCell ref="AE119:AE121"/>
    <mergeCell ref="AF119:AF121"/>
    <mergeCell ref="AE101:AE103"/>
    <mergeCell ref="AF101:AF103"/>
    <mergeCell ref="AE50:AE52"/>
    <mergeCell ref="AF50:AF52"/>
    <mergeCell ref="AE62:AE64"/>
    <mergeCell ref="AF62:AF64"/>
    <mergeCell ref="AE65:AE67"/>
    <mergeCell ref="AF65:AF67"/>
    <mergeCell ref="AE71:AE73"/>
    <mergeCell ref="AF71:AF73"/>
    <mergeCell ref="AE74:AE76"/>
    <mergeCell ref="AF74:AF76"/>
    <mergeCell ref="AE77:AE79"/>
    <mergeCell ref="AF77:AF79"/>
    <mergeCell ref="AE83:AE85"/>
    <mergeCell ref="AF83:AF85"/>
    <mergeCell ref="I14:T14"/>
    <mergeCell ref="AE15:AF15"/>
    <mergeCell ref="AE22:AE24"/>
    <mergeCell ref="AF22:AF24"/>
    <mergeCell ref="AE25:AE27"/>
    <mergeCell ref="AF25:AF27"/>
    <mergeCell ref="AE31:AE33"/>
    <mergeCell ref="AF31:AF33"/>
    <mergeCell ref="AE34:AE36"/>
    <mergeCell ref="AF34:AF36"/>
    <mergeCell ref="AE37:AE39"/>
    <mergeCell ref="AF37:AF39"/>
    <mergeCell ref="AE45:AE46"/>
    <mergeCell ref="AF45:AF46"/>
    <mergeCell ref="AE47:AE49"/>
    <mergeCell ref="AF47:AF49"/>
    <mergeCell ref="W71:W73"/>
    <mergeCell ref="AC83:AC85"/>
    <mergeCell ref="AC137:AC139"/>
    <mergeCell ref="Z173:Z175"/>
    <mergeCell ref="AC161:AC163"/>
    <mergeCell ref="AC152:AC154"/>
    <mergeCell ref="Y176:Y178"/>
    <mergeCell ref="Z176:Z178"/>
    <mergeCell ref="U146:U148"/>
    <mergeCell ref="V146:V148"/>
    <mergeCell ref="W146:W148"/>
    <mergeCell ref="X146:X148"/>
    <mergeCell ref="AA146:AA148"/>
    <mergeCell ref="AB146:AB148"/>
    <mergeCell ref="Z146:Z148"/>
    <mergeCell ref="AB140:AB142"/>
    <mergeCell ref="X164:X166"/>
    <mergeCell ref="AA164:AA166"/>
    <mergeCell ref="X176:X178"/>
    <mergeCell ref="U170:U172"/>
    <mergeCell ref="V170:V172"/>
    <mergeCell ref="W170:W172"/>
    <mergeCell ref="U173:U175"/>
    <mergeCell ref="U164:U166"/>
    <mergeCell ref="AB164:AB166"/>
    <mergeCell ref="AB170:AB172"/>
    <mergeCell ref="AB149:AB151"/>
    <mergeCell ref="V149:V151"/>
    <mergeCell ref="AC122:AC124"/>
    <mergeCell ref="AD122:AD124"/>
    <mergeCell ref="AC110:AC112"/>
    <mergeCell ref="AD110:AD112"/>
    <mergeCell ref="AC113:AC115"/>
    <mergeCell ref="AD113:AD115"/>
    <mergeCell ref="AC116:AC118"/>
    <mergeCell ref="AD116:AD118"/>
    <mergeCell ref="AB128:AB130"/>
    <mergeCell ref="AC128:AC130"/>
    <mergeCell ref="AD128:AD130"/>
    <mergeCell ref="AC92:AC94"/>
    <mergeCell ref="AD92:AD94"/>
    <mergeCell ref="AC95:AC97"/>
    <mergeCell ref="AD95:AD97"/>
    <mergeCell ref="AC98:AC100"/>
    <mergeCell ref="AD98:AD100"/>
    <mergeCell ref="AB92:AB94"/>
    <mergeCell ref="AB101:AB103"/>
    <mergeCell ref="AC101:AC103"/>
    <mergeCell ref="AD101:AD103"/>
    <mergeCell ref="AB113:AB115"/>
    <mergeCell ref="AB110:AB112"/>
    <mergeCell ref="AB98:AB100"/>
    <mergeCell ref="AD83:AD85"/>
    <mergeCell ref="AC86:AC88"/>
    <mergeCell ref="AD86:AD88"/>
    <mergeCell ref="AC89:AC91"/>
    <mergeCell ref="AD89:AD91"/>
    <mergeCell ref="U182:U184"/>
    <mergeCell ref="Z182:Z184"/>
    <mergeCell ref="V182:V184"/>
    <mergeCell ref="W182:W184"/>
    <mergeCell ref="X182:X184"/>
    <mergeCell ref="W227:W229"/>
    <mergeCell ref="X227:X229"/>
    <mergeCell ref="Y227:Y229"/>
    <mergeCell ref="Z227:Z229"/>
    <mergeCell ref="U218:U220"/>
    <mergeCell ref="V218:V220"/>
    <mergeCell ref="W218:W220"/>
    <mergeCell ref="X218:X220"/>
    <mergeCell ref="V203:V205"/>
    <mergeCell ref="W203:W205"/>
    <mergeCell ref="X203:X205"/>
    <mergeCell ref="AA227:AA229"/>
    <mergeCell ref="AB227:AB229"/>
    <mergeCell ref="AC212:AC214"/>
    <mergeCell ref="AD212:AD214"/>
    <mergeCell ref="AD137:AD139"/>
    <mergeCell ref="Y137:Y139"/>
    <mergeCell ref="Z137:Z139"/>
    <mergeCell ref="AA137:AA139"/>
    <mergeCell ref="AD161:AD163"/>
    <mergeCell ref="AC164:AC166"/>
    <mergeCell ref="AD164:AD166"/>
    <mergeCell ref="A131:A133"/>
    <mergeCell ref="U122:U124"/>
    <mergeCell ref="V122:V124"/>
    <mergeCell ref="W122:W124"/>
    <mergeCell ref="X122:X124"/>
    <mergeCell ref="A125:A127"/>
    <mergeCell ref="A128:A130"/>
    <mergeCell ref="B128:B130"/>
    <mergeCell ref="C128:C130"/>
    <mergeCell ref="B122:G124"/>
    <mergeCell ref="A122:A124"/>
    <mergeCell ref="B125:B127"/>
    <mergeCell ref="C125:C127"/>
    <mergeCell ref="W137:W139"/>
    <mergeCell ref="X137:X139"/>
    <mergeCell ref="F209:F211"/>
    <mergeCell ref="A164:G166"/>
    <mergeCell ref="B179:B181"/>
    <mergeCell ref="C179:C181"/>
    <mergeCell ref="D179:D181"/>
    <mergeCell ref="W185:W187"/>
    <mergeCell ref="X185:X187"/>
    <mergeCell ref="U188:U190"/>
    <mergeCell ref="V188:V190"/>
    <mergeCell ref="W188:W190"/>
    <mergeCell ref="X188:X190"/>
    <mergeCell ref="F179:F181"/>
    <mergeCell ref="G179:G181"/>
    <mergeCell ref="E176:E178"/>
    <mergeCell ref="F176:F178"/>
    <mergeCell ref="C173:C175"/>
    <mergeCell ref="G173:G175"/>
    <mergeCell ref="C221:C223"/>
    <mergeCell ref="D221:D223"/>
    <mergeCell ref="E221:E223"/>
    <mergeCell ref="F221:F223"/>
    <mergeCell ref="G221:G223"/>
    <mergeCell ref="B224:B226"/>
    <mergeCell ref="C224:C226"/>
    <mergeCell ref="D224:D226"/>
    <mergeCell ref="A218:A220"/>
    <mergeCell ref="A221:A223"/>
    <mergeCell ref="A185:A187"/>
    <mergeCell ref="B185:B187"/>
    <mergeCell ref="A188:A190"/>
    <mergeCell ref="B188:B190"/>
    <mergeCell ref="A215:A217"/>
    <mergeCell ref="B215:B217"/>
    <mergeCell ref="C215:C217"/>
    <mergeCell ref="D215:D217"/>
    <mergeCell ref="E215:E217"/>
    <mergeCell ref="F215:F217"/>
    <mergeCell ref="G215:G217"/>
    <mergeCell ref="A212:A214"/>
    <mergeCell ref="G212:G214"/>
    <mergeCell ref="B191:G193"/>
    <mergeCell ref="B221:B223"/>
    <mergeCell ref="D197:D199"/>
    <mergeCell ref="E197:E199"/>
    <mergeCell ref="F197:F199"/>
    <mergeCell ref="G197:G199"/>
    <mergeCell ref="E200:E202"/>
    <mergeCell ref="W221:W223"/>
    <mergeCell ref="X221:X223"/>
    <mergeCell ref="Y221:Y223"/>
    <mergeCell ref="Z221:Z223"/>
    <mergeCell ref="AA182:AA184"/>
    <mergeCell ref="Y191:Y193"/>
    <mergeCell ref="Z191:Z193"/>
    <mergeCell ref="Y225:Y226"/>
    <mergeCell ref="Z225:Z226"/>
    <mergeCell ref="G68:G70"/>
    <mergeCell ref="B227:B229"/>
    <mergeCell ref="A227:A229"/>
    <mergeCell ref="C227:C229"/>
    <mergeCell ref="U227:U229"/>
    <mergeCell ref="V227:V229"/>
    <mergeCell ref="A206:A208"/>
    <mergeCell ref="B206:B208"/>
    <mergeCell ref="C206:C208"/>
    <mergeCell ref="U206:U208"/>
    <mergeCell ref="A68:A70"/>
    <mergeCell ref="B68:B70"/>
    <mergeCell ref="C68:C70"/>
    <mergeCell ref="D68:D70"/>
    <mergeCell ref="A134:A136"/>
    <mergeCell ref="A137:A139"/>
    <mergeCell ref="D119:D121"/>
    <mergeCell ref="B137:B139"/>
    <mergeCell ref="C137:C139"/>
    <mergeCell ref="U225:U226"/>
    <mergeCell ref="U137:U139"/>
    <mergeCell ref="V137:V139"/>
    <mergeCell ref="A224:A226"/>
    <mergeCell ref="AD203:AD205"/>
    <mergeCell ref="AC191:AC193"/>
    <mergeCell ref="AD191:AD193"/>
    <mergeCell ref="AC194:AC196"/>
    <mergeCell ref="AD194:AD196"/>
    <mergeCell ref="AC197:AC199"/>
    <mergeCell ref="AD197:AD199"/>
    <mergeCell ref="W173:W175"/>
    <mergeCell ref="Y170:Y172"/>
    <mergeCell ref="Z170:Z172"/>
    <mergeCell ref="AC176:AC178"/>
    <mergeCell ref="AD176:AD178"/>
    <mergeCell ref="AC179:AC181"/>
    <mergeCell ref="AB206:AB208"/>
    <mergeCell ref="AD170:AD172"/>
    <mergeCell ref="AC173:AC175"/>
    <mergeCell ref="AD173:AD175"/>
    <mergeCell ref="AC170:AC172"/>
    <mergeCell ref="Y173:Y175"/>
    <mergeCell ref="Y185:Y187"/>
    <mergeCell ref="Z185:Z187"/>
    <mergeCell ref="AA185:AA187"/>
    <mergeCell ref="AB185:AB187"/>
    <mergeCell ref="AC185:AC187"/>
    <mergeCell ref="AD185:AD187"/>
    <mergeCell ref="Y188:Y190"/>
    <mergeCell ref="Z188:Z190"/>
    <mergeCell ref="AA188:AA190"/>
    <mergeCell ref="AB188:AB190"/>
    <mergeCell ref="AC188:AC190"/>
    <mergeCell ref="AD188:AD190"/>
    <mergeCell ref="AB179:AB181"/>
    <mergeCell ref="AC233:AC235"/>
    <mergeCell ref="AD233:AD235"/>
    <mergeCell ref="AC218:AC220"/>
    <mergeCell ref="AD218:AD220"/>
    <mergeCell ref="AC221:AC223"/>
    <mergeCell ref="AD221:AD223"/>
    <mergeCell ref="AC227:AC229"/>
    <mergeCell ref="AD227:AD229"/>
    <mergeCell ref="AC209:AC211"/>
    <mergeCell ref="AD209:AD211"/>
    <mergeCell ref="AC206:AC208"/>
    <mergeCell ref="AD206:AD208"/>
    <mergeCell ref="AD179:AD181"/>
    <mergeCell ref="AB176:AB178"/>
    <mergeCell ref="AC215:AC217"/>
    <mergeCell ref="AD215:AD217"/>
    <mergeCell ref="AB212:AB214"/>
    <mergeCell ref="AB218:AB220"/>
    <mergeCell ref="AB221:AB223"/>
    <mergeCell ref="AB197:AB199"/>
    <mergeCell ref="AB191:AB193"/>
    <mergeCell ref="AB233:AB235"/>
    <mergeCell ref="AB230:AB232"/>
    <mergeCell ref="AB194:AB196"/>
    <mergeCell ref="AB225:AB226"/>
    <mergeCell ref="AC225:AC226"/>
    <mergeCell ref="AD225:AD226"/>
    <mergeCell ref="AC230:AC232"/>
    <mergeCell ref="AD230:AD232"/>
    <mergeCell ref="AC200:AC202"/>
    <mergeCell ref="AD200:AD202"/>
    <mergeCell ref="AC203:AC205"/>
    <mergeCell ref="AD152:AD154"/>
    <mergeCell ref="AC155:AC157"/>
    <mergeCell ref="AD155:AD157"/>
    <mergeCell ref="AC158:AC160"/>
    <mergeCell ref="AD158:AD160"/>
    <mergeCell ref="AC119:AC121"/>
    <mergeCell ref="AD119:AD121"/>
    <mergeCell ref="AC140:AC142"/>
    <mergeCell ref="AD140:AD142"/>
    <mergeCell ref="AD146:AD148"/>
    <mergeCell ref="AC149:AC151"/>
    <mergeCell ref="AD149:AD151"/>
    <mergeCell ref="A143:AD143"/>
    <mergeCell ref="A144:AD144"/>
    <mergeCell ref="A145:AD145"/>
    <mergeCell ref="E119:E121"/>
    <mergeCell ref="F119:F121"/>
    <mergeCell ref="G119:G121"/>
    <mergeCell ref="AB158:AB160"/>
    <mergeCell ref="Y155:Y157"/>
    <mergeCell ref="V158:V160"/>
    <mergeCell ref="G155:G157"/>
    <mergeCell ref="A140:G142"/>
    <mergeCell ref="U140:U142"/>
    <mergeCell ref="V140:V142"/>
    <mergeCell ref="W140:W142"/>
    <mergeCell ref="X140:X142"/>
    <mergeCell ref="AA140:AA142"/>
    <mergeCell ref="Y140:Y142"/>
    <mergeCell ref="Z140:Z142"/>
    <mergeCell ref="AB152:AB154"/>
    <mergeCell ref="AB119:AB121"/>
    <mergeCell ref="AC47:AC49"/>
    <mergeCell ref="AD47:AD49"/>
    <mergeCell ref="AC50:AC52"/>
    <mergeCell ref="AD50:AD52"/>
    <mergeCell ref="AD25:AD27"/>
    <mergeCell ref="AC31:AC33"/>
    <mergeCell ref="AD31:AD33"/>
    <mergeCell ref="AC34:AC36"/>
    <mergeCell ref="AD34:AD36"/>
    <mergeCell ref="AC37:AC39"/>
    <mergeCell ref="AD37:AD39"/>
    <mergeCell ref="AC74:AC76"/>
    <mergeCell ref="AD74:AD76"/>
    <mergeCell ref="AC77:AC79"/>
    <mergeCell ref="AD77:AD79"/>
    <mergeCell ref="AC62:AC64"/>
    <mergeCell ref="AD62:AD64"/>
    <mergeCell ref="AC65:AC67"/>
    <mergeCell ref="AD65:AD67"/>
    <mergeCell ref="AC71:AC73"/>
    <mergeCell ref="AD71:AD73"/>
    <mergeCell ref="AC59:AC61"/>
    <mergeCell ref="AD59:AD61"/>
    <mergeCell ref="AC45:AC46"/>
    <mergeCell ref="AD45:AD46"/>
    <mergeCell ref="W45:W46"/>
    <mergeCell ref="X45:X46"/>
    <mergeCell ref="AA45:AA46"/>
    <mergeCell ref="AB45:AB46"/>
    <mergeCell ref="H42:H43"/>
    <mergeCell ref="K42:K43"/>
    <mergeCell ref="L42:L43"/>
    <mergeCell ref="Y34:Y36"/>
    <mergeCell ref="Z34:Z36"/>
    <mergeCell ref="Y37:Y39"/>
    <mergeCell ref="Z37:Z39"/>
    <mergeCell ref="W34:W36"/>
    <mergeCell ref="B34:G36"/>
    <mergeCell ref="G37:G39"/>
    <mergeCell ref="F37:F39"/>
    <mergeCell ref="D37:D39"/>
    <mergeCell ref="O42:O43"/>
    <mergeCell ref="P42:P43"/>
    <mergeCell ref="D40:D43"/>
    <mergeCell ref="M42:M43"/>
    <mergeCell ref="N42:N43"/>
    <mergeCell ref="F40:F43"/>
    <mergeCell ref="E40:E43"/>
    <mergeCell ref="Y45:Y46"/>
    <mergeCell ref="Z45:Z46"/>
    <mergeCell ref="A182:A184"/>
    <mergeCell ref="B182:B184"/>
    <mergeCell ref="C182:C184"/>
    <mergeCell ref="AA212:AA214"/>
    <mergeCell ref="AA218:AA220"/>
    <mergeCell ref="Y218:Y220"/>
    <mergeCell ref="Z218:Z220"/>
    <mergeCell ref="B218:G220"/>
    <mergeCell ref="G209:G211"/>
    <mergeCell ref="U209:U211"/>
    <mergeCell ref="V209:V211"/>
    <mergeCell ref="V206:V208"/>
    <mergeCell ref="W206:W208"/>
    <mergeCell ref="X206:X208"/>
    <mergeCell ref="Y206:Y208"/>
    <mergeCell ref="Z206:Z208"/>
    <mergeCell ref="AA206:AA208"/>
    <mergeCell ref="A200:A202"/>
    <mergeCell ref="B200:B202"/>
    <mergeCell ref="C200:C202"/>
    <mergeCell ref="G200:G202"/>
    <mergeCell ref="U200:U202"/>
    <mergeCell ref="V200:V202"/>
    <mergeCell ref="W200:W202"/>
    <mergeCell ref="X200:X202"/>
    <mergeCell ref="Y200:Y202"/>
    <mergeCell ref="Z200:Z202"/>
    <mergeCell ref="A197:A199"/>
    <mergeCell ref="B197:B199"/>
    <mergeCell ref="C197:C199"/>
    <mergeCell ref="W215:W217"/>
    <mergeCell ref="X215:X217"/>
    <mergeCell ref="U221:U223"/>
    <mergeCell ref="V221:V223"/>
    <mergeCell ref="B212:B214"/>
    <mergeCell ref="C212:C214"/>
    <mergeCell ref="D212:D214"/>
    <mergeCell ref="E212:E214"/>
    <mergeCell ref="F212:F214"/>
    <mergeCell ref="AA221:AA223"/>
    <mergeCell ref="AA203:AA205"/>
    <mergeCell ref="AB203:AB205"/>
    <mergeCell ref="A209:A211"/>
    <mergeCell ref="B209:B211"/>
    <mergeCell ref="C209:C211"/>
    <mergeCell ref="D209:D211"/>
    <mergeCell ref="E209:E211"/>
    <mergeCell ref="AA200:AA202"/>
    <mergeCell ref="AB200:AB202"/>
    <mergeCell ref="A203:A205"/>
    <mergeCell ref="B203:B205"/>
    <mergeCell ref="C203:C205"/>
    <mergeCell ref="D203:D205"/>
    <mergeCell ref="E203:E205"/>
    <mergeCell ref="F203:F205"/>
    <mergeCell ref="G203:G205"/>
    <mergeCell ref="U203:U205"/>
    <mergeCell ref="Y203:Y205"/>
    <mergeCell ref="Z203:Z205"/>
    <mergeCell ref="AB209:AB211"/>
    <mergeCell ref="W209:W211"/>
    <mergeCell ref="X209:X211"/>
    <mergeCell ref="AA209:AA211"/>
    <mergeCell ref="F200:F202"/>
    <mergeCell ref="U197:U199"/>
    <mergeCell ref="V197:V199"/>
    <mergeCell ref="Y197:Y199"/>
    <mergeCell ref="Z197:Z199"/>
    <mergeCell ref="U155:U157"/>
    <mergeCell ref="V155:V157"/>
    <mergeCell ref="W155:W157"/>
    <mergeCell ref="X155:X157"/>
    <mergeCell ref="AA155:AA157"/>
    <mergeCell ref="C185:C187"/>
    <mergeCell ref="C188:C190"/>
    <mergeCell ref="U185:U187"/>
    <mergeCell ref="V185:V187"/>
    <mergeCell ref="X161:X163"/>
    <mergeCell ref="AA161:AA163"/>
    <mergeCell ref="W158:W160"/>
    <mergeCell ref="X158:X160"/>
    <mergeCell ref="AA158:AA160"/>
    <mergeCell ref="W161:W163"/>
    <mergeCell ref="X173:X175"/>
    <mergeCell ref="G161:G163"/>
    <mergeCell ref="W164:W166"/>
    <mergeCell ref="V173:V175"/>
    <mergeCell ref="B170:G172"/>
    <mergeCell ref="AA170:AA172"/>
    <mergeCell ref="X170:X172"/>
    <mergeCell ref="B155:B157"/>
    <mergeCell ref="E179:E181"/>
    <mergeCell ref="G176:G178"/>
    <mergeCell ref="G194:G196"/>
    <mergeCell ref="Y179:Y181"/>
    <mergeCell ref="Z179:Z181"/>
    <mergeCell ref="A158:A160"/>
    <mergeCell ref="B158:B160"/>
    <mergeCell ref="C158:C160"/>
    <mergeCell ref="D158:D160"/>
    <mergeCell ref="E158:E160"/>
    <mergeCell ref="F158:F160"/>
    <mergeCell ref="G158:G160"/>
    <mergeCell ref="U158:U160"/>
    <mergeCell ref="V164:V166"/>
    <mergeCell ref="A155:A157"/>
    <mergeCell ref="F173:F175"/>
    <mergeCell ref="D173:D175"/>
    <mergeCell ref="B194:B196"/>
    <mergeCell ref="C194:C196"/>
    <mergeCell ref="E194:E196"/>
    <mergeCell ref="Y194:Y196"/>
    <mergeCell ref="Z194:Z196"/>
    <mergeCell ref="Z164:Z166"/>
    <mergeCell ref="Z155:Z157"/>
    <mergeCell ref="F155:F157"/>
    <mergeCell ref="V194:V196"/>
    <mergeCell ref="A161:A163"/>
    <mergeCell ref="Y158:Y160"/>
    <mergeCell ref="Z158:Z160"/>
    <mergeCell ref="Y161:Y163"/>
    <mergeCell ref="Z161:Z163"/>
    <mergeCell ref="Y164:Y166"/>
    <mergeCell ref="A176:A178"/>
    <mergeCell ref="A173:A175"/>
    <mergeCell ref="U194:U196"/>
    <mergeCell ref="W194:W196"/>
    <mergeCell ref="X194:X196"/>
    <mergeCell ref="Y62:Y64"/>
    <mergeCell ref="AA122:AA124"/>
    <mergeCell ref="AB122:AB124"/>
    <mergeCell ref="AB71:AB73"/>
    <mergeCell ref="X71:X73"/>
    <mergeCell ref="U128:U130"/>
    <mergeCell ref="V128:V130"/>
    <mergeCell ref="W128:W130"/>
    <mergeCell ref="X128:X130"/>
    <mergeCell ref="Y128:Y130"/>
    <mergeCell ref="Z128:Z130"/>
    <mergeCell ref="AA128:AA130"/>
    <mergeCell ref="B134:B136"/>
    <mergeCell ref="B161:B163"/>
    <mergeCell ref="C161:C163"/>
    <mergeCell ref="D161:D163"/>
    <mergeCell ref="E161:E163"/>
    <mergeCell ref="F161:F163"/>
    <mergeCell ref="U161:U163"/>
    <mergeCell ref="V161:V163"/>
    <mergeCell ref="AB155:AB157"/>
    <mergeCell ref="AB161:AB163"/>
    <mergeCell ref="AB137:AB139"/>
    <mergeCell ref="B101:B103"/>
    <mergeCell ref="C101:C103"/>
    <mergeCell ref="D101:D103"/>
    <mergeCell ref="E101:E103"/>
    <mergeCell ref="F101:F103"/>
    <mergeCell ref="G101:G103"/>
    <mergeCell ref="U101:U103"/>
    <mergeCell ref="V101:V103"/>
    <mergeCell ref="W101:W103"/>
    <mergeCell ref="G152:G154"/>
    <mergeCell ref="W152:W154"/>
    <mergeCell ref="X152:X154"/>
    <mergeCell ref="AA149:AA151"/>
    <mergeCell ref="G149:G151"/>
    <mergeCell ref="Y152:Y154"/>
    <mergeCell ref="Z152:Z154"/>
    <mergeCell ref="D149:D151"/>
    <mergeCell ref="E149:E151"/>
    <mergeCell ref="U152:U154"/>
    <mergeCell ref="U149:U151"/>
    <mergeCell ref="F149:F151"/>
    <mergeCell ref="F152:F154"/>
    <mergeCell ref="B131:G133"/>
    <mergeCell ref="B47:B49"/>
    <mergeCell ref="A47:A49"/>
    <mergeCell ref="A40:A43"/>
    <mergeCell ref="B40:B43"/>
    <mergeCell ref="C40:C43"/>
    <mergeCell ref="A53:A55"/>
    <mergeCell ref="A62:A64"/>
    <mergeCell ref="B62:G64"/>
    <mergeCell ref="G47:G49"/>
    <mergeCell ref="G71:G73"/>
    <mergeCell ref="E44:E46"/>
    <mergeCell ref="C134:C136"/>
    <mergeCell ref="AA152:AA154"/>
    <mergeCell ref="AA47:AA49"/>
    <mergeCell ref="AA65:AA67"/>
    <mergeCell ref="Y65:Y67"/>
    <mergeCell ref="Z65:Z67"/>
    <mergeCell ref="C47:C49"/>
    <mergeCell ref="G31:G33"/>
    <mergeCell ref="D47:D49"/>
    <mergeCell ref="E47:E49"/>
    <mergeCell ref="F47:F49"/>
    <mergeCell ref="C44:C46"/>
    <mergeCell ref="D44:D46"/>
    <mergeCell ref="U45:U46"/>
    <mergeCell ref="V45:V46"/>
    <mergeCell ref="A71:A73"/>
    <mergeCell ref="V71:V73"/>
    <mergeCell ref="A59:A61"/>
    <mergeCell ref="B59:B61"/>
    <mergeCell ref="B44:B46"/>
    <mergeCell ref="A44:A46"/>
    <mergeCell ref="G44:G46"/>
    <mergeCell ref="E71:E73"/>
    <mergeCell ref="F71:F73"/>
    <mergeCell ref="A50:A52"/>
    <mergeCell ref="F53:F55"/>
    <mergeCell ref="G53:G55"/>
    <mergeCell ref="C59:C61"/>
    <mergeCell ref="D59:D61"/>
    <mergeCell ref="E59:E61"/>
    <mergeCell ref="F59:F61"/>
    <mergeCell ref="F44:F46"/>
    <mergeCell ref="G40:G43"/>
    <mergeCell ref="Y22:Y24"/>
    <mergeCell ref="C25:C27"/>
    <mergeCell ref="C28:C30"/>
    <mergeCell ref="AB37:AB39"/>
    <mergeCell ref="F25:F27"/>
    <mergeCell ref="V31:V33"/>
    <mergeCell ref="W31:W33"/>
    <mergeCell ref="D17:G17"/>
    <mergeCell ref="Y25:Y27"/>
    <mergeCell ref="Z25:Z27"/>
    <mergeCell ref="Y31:Y33"/>
    <mergeCell ref="Z31:Z33"/>
    <mergeCell ref="A20:AD20"/>
    <mergeCell ref="A21:AD21"/>
    <mergeCell ref="AC22:AC24"/>
    <mergeCell ref="I42:I43"/>
    <mergeCell ref="A34:A36"/>
    <mergeCell ref="A37:A39"/>
    <mergeCell ref="B37:B39"/>
    <mergeCell ref="C31:C33"/>
    <mergeCell ref="X34:X36"/>
    <mergeCell ref="AA34:AA36"/>
    <mergeCell ref="C37:C39"/>
    <mergeCell ref="B22:G24"/>
    <mergeCell ref="U22:U24"/>
    <mergeCell ref="B25:B27"/>
    <mergeCell ref="A25:A27"/>
    <mergeCell ref="U34:U36"/>
    <mergeCell ref="V34:V36"/>
    <mergeCell ref="Z22:Z24"/>
    <mergeCell ref="J42:J43"/>
    <mergeCell ref="AB34:AB36"/>
    <mergeCell ref="S15:T15"/>
    <mergeCell ref="B7:AA7"/>
    <mergeCell ref="B8:AA8"/>
    <mergeCell ref="B9:AA9"/>
    <mergeCell ref="B10:AA10"/>
    <mergeCell ref="AB25:AB27"/>
    <mergeCell ref="X31:X33"/>
    <mergeCell ref="AA31:AA33"/>
    <mergeCell ref="AB31:AB33"/>
    <mergeCell ref="X25:X27"/>
    <mergeCell ref="AA25:AA27"/>
    <mergeCell ref="E25:E27"/>
    <mergeCell ref="B28:B30"/>
    <mergeCell ref="W25:W27"/>
    <mergeCell ref="D25:D27"/>
    <mergeCell ref="U25:U27"/>
    <mergeCell ref="V25:V27"/>
    <mergeCell ref="G25:G27"/>
    <mergeCell ref="G28:G30"/>
    <mergeCell ref="V22:V24"/>
    <mergeCell ref="W22:W24"/>
    <mergeCell ref="X22:X24"/>
    <mergeCell ref="AA22:AA24"/>
    <mergeCell ref="AB22:AB24"/>
    <mergeCell ref="W15:X15"/>
    <mergeCell ref="AA15:AB15"/>
    <mergeCell ref="C13:T13"/>
    <mergeCell ref="B13:B16"/>
    <mergeCell ref="A18:AD18"/>
    <mergeCell ref="Y15:Z15"/>
    <mergeCell ref="F28:F30"/>
    <mergeCell ref="B11:AA11"/>
    <mergeCell ref="E155:E157"/>
    <mergeCell ref="D16:G16"/>
    <mergeCell ref="C14:G15"/>
    <mergeCell ref="H14:H16"/>
    <mergeCell ref="U14:U16"/>
    <mergeCell ref="V14:V16"/>
    <mergeCell ref="K15:L15"/>
    <mergeCell ref="M15:N15"/>
    <mergeCell ref="A19:AD19"/>
    <mergeCell ref="A31:A33"/>
    <mergeCell ref="B31:B33"/>
    <mergeCell ref="E37:E39"/>
    <mergeCell ref="F31:F33"/>
    <mergeCell ref="O15:P15"/>
    <mergeCell ref="AC15:AD15"/>
    <mergeCell ref="I15:J15"/>
    <mergeCell ref="AD22:AD24"/>
    <mergeCell ref="AC25:AC27"/>
    <mergeCell ref="E31:E33"/>
    <mergeCell ref="D31:D33"/>
    <mergeCell ref="A22:A24"/>
    <mergeCell ref="U31:U33"/>
    <mergeCell ref="A28:A30"/>
    <mergeCell ref="A13:A16"/>
    <mergeCell ref="U37:U39"/>
    <mergeCell ref="V37:V39"/>
    <mergeCell ref="W37:W39"/>
    <mergeCell ref="X37:X39"/>
    <mergeCell ref="AA37:AA39"/>
    <mergeCell ref="D28:D30"/>
    <mergeCell ref="E28:E30"/>
    <mergeCell ref="Q15:R15"/>
    <mergeCell ref="D200:D202"/>
    <mergeCell ref="AB50:AB52"/>
    <mergeCell ref="U47:U49"/>
    <mergeCell ref="V47:V49"/>
    <mergeCell ref="W47:W49"/>
    <mergeCell ref="X47:X49"/>
    <mergeCell ref="A152:A154"/>
    <mergeCell ref="B152:B154"/>
    <mergeCell ref="C152:C154"/>
    <mergeCell ref="D152:D154"/>
    <mergeCell ref="E152:E154"/>
    <mergeCell ref="A146:A148"/>
    <mergeCell ref="A233:B235"/>
    <mergeCell ref="A179:A181"/>
    <mergeCell ref="A191:A193"/>
    <mergeCell ref="A194:A196"/>
    <mergeCell ref="E173:E175"/>
    <mergeCell ref="A230:B232"/>
    <mergeCell ref="B149:B151"/>
    <mergeCell ref="C149:C151"/>
    <mergeCell ref="A167:AD167"/>
    <mergeCell ref="A168:AD168"/>
    <mergeCell ref="A169:AD169"/>
    <mergeCell ref="AB182:AB184"/>
    <mergeCell ref="AC182:AC184"/>
    <mergeCell ref="AD182:AD184"/>
    <mergeCell ref="AA173:AA175"/>
    <mergeCell ref="AB173:AB175"/>
    <mergeCell ref="AC146:AC148"/>
    <mergeCell ref="A170:A172"/>
    <mergeCell ref="C155:C157"/>
    <mergeCell ref="D155:D157"/>
    <mergeCell ref="X65:X67"/>
    <mergeCell ref="V233:V235"/>
    <mergeCell ref="E224:E226"/>
    <mergeCell ref="F224:F226"/>
    <mergeCell ref="C230:C232"/>
    <mergeCell ref="G230:G232"/>
    <mergeCell ref="F230:F232"/>
    <mergeCell ref="D233:D235"/>
    <mergeCell ref="E233:E235"/>
    <mergeCell ref="F233:F235"/>
    <mergeCell ref="W197:W199"/>
    <mergeCell ref="X197:X199"/>
    <mergeCell ref="U212:U214"/>
    <mergeCell ref="V212:V214"/>
    <mergeCell ref="W212:W214"/>
    <mergeCell ref="X212:X214"/>
    <mergeCell ref="G224:G226"/>
    <mergeCell ref="V191:V193"/>
    <mergeCell ref="X191:X193"/>
    <mergeCell ref="D194:D196"/>
    <mergeCell ref="D230:D232"/>
    <mergeCell ref="E230:E232"/>
    <mergeCell ref="U230:U232"/>
    <mergeCell ref="V230:V232"/>
    <mergeCell ref="W230:W232"/>
    <mergeCell ref="X230:X232"/>
    <mergeCell ref="W233:W235"/>
    <mergeCell ref="X233:X235"/>
    <mergeCell ref="F194:F196"/>
    <mergeCell ref="V225:V226"/>
    <mergeCell ref="W225:W226"/>
    <mergeCell ref="X225:X226"/>
    <mergeCell ref="F68:F70"/>
    <mergeCell ref="AB47:AB49"/>
    <mergeCell ref="X50:X52"/>
    <mergeCell ref="Y47:Y49"/>
    <mergeCell ref="Z47:Z49"/>
    <mergeCell ref="AA50:AA52"/>
    <mergeCell ref="W50:W52"/>
    <mergeCell ref="Y50:Y52"/>
    <mergeCell ref="U50:U52"/>
    <mergeCell ref="V50:V52"/>
    <mergeCell ref="U74:U76"/>
    <mergeCell ref="U71:U73"/>
    <mergeCell ref="V74:V76"/>
    <mergeCell ref="W74:W76"/>
    <mergeCell ref="X74:X76"/>
    <mergeCell ref="AA74:AA76"/>
    <mergeCell ref="AB74:AB76"/>
    <mergeCell ref="Y59:Y61"/>
    <mergeCell ref="Z59:Z61"/>
    <mergeCell ref="AA59:AA61"/>
    <mergeCell ref="AB59:AB61"/>
    <mergeCell ref="U59:U61"/>
    <mergeCell ref="V59:V61"/>
    <mergeCell ref="W59:W61"/>
    <mergeCell ref="X59:X61"/>
    <mergeCell ref="AB65:AB67"/>
    <mergeCell ref="X62:X64"/>
    <mergeCell ref="AA62:AA64"/>
    <mergeCell ref="AB62:AB64"/>
    <mergeCell ref="U65:U67"/>
    <mergeCell ref="V65:V67"/>
    <mergeCell ref="W65:W67"/>
    <mergeCell ref="B74:G76"/>
    <mergeCell ref="Z62:Z64"/>
    <mergeCell ref="U62:U64"/>
    <mergeCell ref="V62:V64"/>
    <mergeCell ref="W62:W64"/>
    <mergeCell ref="A65:A67"/>
    <mergeCell ref="B65:B67"/>
    <mergeCell ref="C65:C67"/>
    <mergeCell ref="D65:D67"/>
    <mergeCell ref="E65:E67"/>
    <mergeCell ref="F65:F67"/>
    <mergeCell ref="G65:G67"/>
    <mergeCell ref="Y71:Y73"/>
    <mergeCell ref="Z71:Z73"/>
    <mergeCell ref="AA71:AA73"/>
    <mergeCell ref="A92:A94"/>
    <mergeCell ref="B92:G94"/>
    <mergeCell ref="U92:U94"/>
    <mergeCell ref="V92:V94"/>
    <mergeCell ref="A89:A91"/>
    <mergeCell ref="B89:B91"/>
    <mergeCell ref="AA92:AA94"/>
    <mergeCell ref="X77:X79"/>
    <mergeCell ref="AA77:AA79"/>
    <mergeCell ref="C71:C73"/>
    <mergeCell ref="B71:B73"/>
    <mergeCell ref="X83:X85"/>
    <mergeCell ref="A86:A88"/>
    <mergeCell ref="B86:B88"/>
    <mergeCell ref="C86:C88"/>
    <mergeCell ref="D86:D88"/>
    <mergeCell ref="D71:D73"/>
    <mergeCell ref="AB95:AB97"/>
    <mergeCell ref="Y95:Y97"/>
    <mergeCell ref="Z95:Z97"/>
    <mergeCell ref="AB77:AB79"/>
    <mergeCell ref="Y77:Y79"/>
    <mergeCell ref="Z77:Z79"/>
    <mergeCell ref="Y74:Y76"/>
    <mergeCell ref="Z74:Z76"/>
    <mergeCell ref="Z83:Z85"/>
    <mergeCell ref="Y86:Y88"/>
    <mergeCell ref="Z86:Z88"/>
    <mergeCell ref="Y89:Y91"/>
    <mergeCell ref="Z89:Z91"/>
    <mergeCell ref="Y92:Y94"/>
    <mergeCell ref="Z92:Z94"/>
    <mergeCell ref="A80:A82"/>
    <mergeCell ref="B80:B82"/>
    <mergeCell ref="C80:C82"/>
    <mergeCell ref="D80:D82"/>
    <mergeCell ref="A77:A79"/>
    <mergeCell ref="B77:B79"/>
    <mergeCell ref="C77:C79"/>
    <mergeCell ref="D77:D79"/>
    <mergeCell ref="E77:E79"/>
    <mergeCell ref="F77:F79"/>
    <mergeCell ref="U77:U79"/>
    <mergeCell ref="V77:V79"/>
    <mergeCell ref="E80:E82"/>
    <mergeCell ref="G80:G82"/>
    <mergeCell ref="G77:G79"/>
    <mergeCell ref="W77:W79"/>
    <mergeCell ref="A74:A76"/>
    <mergeCell ref="AA101:AA103"/>
    <mergeCell ref="A104:A106"/>
    <mergeCell ref="B104:B106"/>
    <mergeCell ref="C104:C106"/>
    <mergeCell ref="X101:X103"/>
    <mergeCell ref="A98:A100"/>
    <mergeCell ref="B98:B100"/>
    <mergeCell ref="C98:C100"/>
    <mergeCell ref="D98:D100"/>
    <mergeCell ref="D104:D106"/>
    <mergeCell ref="E104:E106"/>
    <mergeCell ref="F104:F106"/>
    <mergeCell ref="G104:G106"/>
    <mergeCell ref="U104:U106"/>
    <mergeCell ref="W92:W94"/>
    <mergeCell ref="X92:X94"/>
    <mergeCell ref="AA95:AA97"/>
    <mergeCell ref="G59:G61"/>
    <mergeCell ref="E50:E52"/>
    <mergeCell ref="F50:F52"/>
    <mergeCell ref="G50:G52"/>
    <mergeCell ref="F98:F100"/>
    <mergeCell ref="C53:C55"/>
    <mergeCell ref="D53:D55"/>
    <mergeCell ref="E53:E55"/>
    <mergeCell ref="F80:F82"/>
    <mergeCell ref="E68:E70"/>
    <mergeCell ref="W86:W88"/>
    <mergeCell ref="X86:X88"/>
    <mergeCell ref="AA86:AA88"/>
    <mergeCell ref="AB86:AB88"/>
    <mergeCell ref="AA83:AA85"/>
    <mergeCell ref="AB83:AB85"/>
    <mergeCell ref="Y83:Y85"/>
    <mergeCell ref="U86:U88"/>
    <mergeCell ref="G86:G88"/>
    <mergeCell ref="X89:X91"/>
    <mergeCell ref="U89:U91"/>
    <mergeCell ref="V89:V91"/>
    <mergeCell ref="AA89:AA91"/>
    <mergeCell ref="AB89:AB91"/>
    <mergeCell ref="F95:F97"/>
    <mergeCell ref="G95:G97"/>
    <mergeCell ref="E86:E88"/>
    <mergeCell ref="F86:F88"/>
    <mergeCell ref="W89:W91"/>
    <mergeCell ref="Z50:Z52"/>
    <mergeCell ref="Y98:Y100"/>
    <mergeCell ref="E98:E100"/>
    <mergeCell ref="G113:G115"/>
    <mergeCell ref="B113:B115"/>
    <mergeCell ref="C113:C115"/>
    <mergeCell ref="D113:D115"/>
    <mergeCell ref="E113:E115"/>
    <mergeCell ref="F113:F115"/>
    <mergeCell ref="Y104:Y106"/>
    <mergeCell ref="A95:A97"/>
    <mergeCell ref="B95:B97"/>
    <mergeCell ref="C95:C97"/>
    <mergeCell ref="D95:D97"/>
    <mergeCell ref="E95:E97"/>
    <mergeCell ref="AA98:AA100"/>
    <mergeCell ref="A110:A112"/>
    <mergeCell ref="B110:G112"/>
    <mergeCell ref="U110:U112"/>
    <mergeCell ref="V110:V112"/>
    <mergeCell ref="W110:W112"/>
    <mergeCell ref="X110:X112"/>
    <mergeCell ref="AA110:AA112"/>
    <mergeCell ref="W95:W97"/>
    <mergeCell ref="X95:X97"/>
    <mergeCell ref="U95:U97"/>
    <mergeCell ref="V95:V97"/>
    <mergeCell ref="U98:U100"/>
    <mergeCell ref="V98:V100"/>
    <mergeCell ref="W98:W100"/>
    <mergeCell ref="X98:X100"/>
    <mergeCell ref="Z98:Z100"/>
    <mergeCell ref="A101:A103"/>
    <mergeCell ref="Y101:Y103"/>
    <mergeCell ref="Z101:Z103"/>
    <mergeCell ref="A149:A151"/>
    <mergeCell ref="A83:A85"/>
    <mergeCell ref="B83:G85"/>
    <mergeCell ref="U83:U85"/>
    <mergeCell ref="V83:V85"/>
    <mergeCell ref="W83:W85"/>
    <mergeCell ref="C89:C91"/>
    <mergeCell ref="D89:D91"/>
    <mergeCell ref="E89:E91"/>
    <mergeCell ref="F89:F91"/>
    <mergeCell ref="G89:G91"/>
    <mergeCell ref="V86:V88"/>
    <mergeCell ref="Y119:Y121"/>
    <mergeCell ref="Z119:Z121"/>
    <mergeCell ref="U113:U115"/>
    <mergeCell ref="B119:B121"/>
    <mergeCell ref="A119:A121"/>
    <mergeCell ref="C119:C121"/>
    <mergeCell ref="U119:U121"/>
    <mergeCell ref="V119:V121"/>
    <mergeCell ref="W119:W121"/>
    <mergeCell ref="V104:V106"/>
    <mergeCell ref="W104:W106"/>
    <mergeCell ref="X104:X106"/>
    <mergeCell ref="A116:A118"/>
    <mergeCell ref="B116:B118"/>
    <mergeCell ref="C116:C118"/>
    <mergeCell ref="D116:D118"/>
    <mergeCell ref="E116:E118"/>
    <mergeCell ref="F116:F118"/>
    <mergeCell ref="G116:G118"/>
    <mergeCell ref="A113:A115"/>
    <mergeCell ref="B50:B52"/>
    <mergeCell ref="C50:C52"/>
    <mergeCell ref="D50:D52"/>
    <mergeCell ref="AA119:AA121"/>
    <mergeCell ref="Y230:Y232"/>
    <mergeCell ref="Z230:Z232"/>
    <mergeCell ref="Y233:Y235"/>
    <mergeCell ref="Z233:Z235"/>
    <mergeCell ref="Y209:Y211"/>
    <mergeCell ref="Z209:Z211"/>
    <mergeCell ref="Y212:Y214"/>
    <mergeCell ref="Z212:Z214"/>
    <mergeCell ref="AA194:AA196"/>
    <mergeCell ref="AA197:AA199"/>
    <mergeCell ref="AA233:AA235"/>
    <mergeCell ref="V179:V181"/>
    <mergeCell ref="W179:W181"/>
    <mergeCell ref="X179:X181"/>
    <mergeCell ref="AA179:AA181"/>
    <mergeCell ref="AA176:AA178"/>
    <mergeCell ref="U176:U178"/>
    <mergeCell ref="V176:V178"/>
    <mergeCell ref="W176:W178"/>
    <mergeCell ref="U191:U193"/>
    <mergeCell ref="W191:W193"/>
    <mergeCell ref="C233:C235"/>
    <mergeCell ref="G233:G235"/>
    <mergeCell ref="U233:U235"/>
    <mergeCell ref="AA230:AA232"/>
    <mergeCell ref="AA225:AA226"/>
    <mergeCell ref="X113:X115"/>
    <mergeCell ref="AA113:AA115"/>
    <mergeCell ref="AG37:AG39"/>
    <mergeCell ref="AH37:AH39"/>
    <mergeCell ref="AG45:AG46"/>
    <mergeCell ref="AH45:AH46"/>
    <mergeCell ref="AG47:AG49"/>
    <mergeCell ref="AH47:AH49"/>
    <mergeCell ref="AG50:AG52"/>
    <mergeCell ref="AH50:AH52"/>
    <mergeCell ref="AG119:AG121"/>
    <mergeCell ref="AH119:AH121"/>
    <mergeCell ref="AG122:AG124"/>
    <mergeCell ref="AH122:AH124"/>
    <mergeCell ref="AG128:AG130"/>
    <mergeCell ref="AH128:AH130"/>
    <mergeCell ref="AG137:AG139"/>
    <mergeCell ref="AH137:AH139"/>
    <mergeCell ref="AG140:AG142"/>
    <mergeCell ref="AG59:AG61"/>
    <mergeCell ref="AH59:AH61"/>
    <mergeCell ref="AG77:AG79"/>
    <mergeCell ref="AH77:AH79"/>
    <mergeCell ref="Y182:Y184"/>
    <mergeCell ref="B176:B178"/>
    <mergeCell ref="B173:B175"/>
    <mergeCell ref="D176:D178"/>
    <mergeCell ref="C176:C178"/>
    <mergeCell ref="AA191:AA193"/>
    <mergeCell ref="U179:U181"/>
    <mergeCell ref="G98:G100"/>
    <mergeCell ref="AA116:AA118"/>
    <mergeCell ref="Y113:Y115"/>
    <mergeCell ref="AB116:AB118"/>
    <mergeCell ref="Z113:Z115"/>
    <mergeCell ref="Y116:Y118"/>
    <mergeCell ref="Z116:Z118"/>
    <mergeCell ref="Y110:Y112"/>
    <mergeCell ref="Z110:Z112"/>
    <mergeCell ref="Y122:Y124"/>
    <mergeCell ref="Z122:Z124"/>
    <mergeCell ref="Y146:Y148"/>
    <mergeCell ref="Y149:Y151"/>
    <mergeCell ref="Z149:Z151"/>
    <mergeCell ref="W149:W151"/>
    <mergeCell ref="X149:X151"/>
    <mergeCell ref="V152:V154"/>
    <mergeCell ref="V113:V115"/>
    <mergeCell ref="W113:W115"/>
    <mergeCell ref="X119:X121"/>
    <mergeCell ref="B146:G148"/>
    <mergeCell ref="U116:U118"/>
    <mergeCell ref="V116:V118"/>
    <mergeCell ref="W116:W118"/>
    <mergeCell ref="X116:X118"/>
    <mergeCell ref="AG152:AG154"/>
    <mergeCell ref="AH152:AH154"/>
    <mergeCell ref="AH140:AH142"/>
    <mergeCell ref="AG95:AG97"/>
    <mergeCell ref="AH95:AH97"/>
    <mergeCell ref="AG98:AG100"/>
    <mergeCell ref="AG158:AG160"/>
    <mergeCell ref="AG15:AH15"/>
    <mergeCell ref="AG22:AG24"/>
    <mergeCell ref="AH22:AH24"/>
    <mergeCell ref="AG25:AG27"/>
    <mergeCell ref="AH25:AH27"/>
    <mergeCell ref="AG31:AG33"/>
    <mergeCell ref="AH31:AH33"/>
    <mergeCell ref="AG34:AG36"/>
    <mergeCell ref="AH34:AH36"/>
    <mergeCell ref="AG83:AG85"/>
    <mergeCell ref="AH83:AH85"/>
    <mergeCell ref="AG86:AG88"/>
    <mergeCell ref="AH86:AH88"/>
    <mergeCell ref="AG89:AG91"/>
    <mergeCell ref="AH89:AH91"/>
    <mergeCell ref="AG92:AG94"/>
    <mergeCell ref="AH92:AH94"/>
    <mergeCell ref="AG62:AG64"/>
    <mergeCell ref="AH62:AH64"/>
    <mergeCell ref="AG65:AG67"/>
    <mergeCell ref="AH65:AH67"/>
    <mergeCell ref="AG71:AG73"/>
    <mergeCell ref="AH71:AH73"/>
    <mergeCell ref="AG74:AG76"/>
    <mergeCell ref="AH74:AH76"/>
    <mergeCell ref="AG182:AG184"/>
    <mergeCell ref="AH182:AH184"/>
    <mergeCell ref="AG101:AG103"/>
    <mergeCell ref="AH101:AH103"/>
    <mergeCell ref="AG194:AG196"/>
    <mergeCell ref="AH98:AH100"/>
    <mergeCell ref="AG110:AG112"/>
    <mergeCell ref="AH110:AH112"/>
    <mergeCell ref="AG113:AG115"/>
    <mergeCell ref="AH113:AH115"/>
    <mergeCell ref="AG116:AG118"/>
    <mergeCell ref="AH116:AH118"/>
    <mergeCell ref="AG104:AG106"/>
    <mergeCell ref="AH104:AH106"/>
    <mergeCell ref="AG107:AG109"/>
    <mergeCell ref="AH107:AH109"/>
    <mergeCell ref="AG197:AG199"/>
    <mergeCell ref="AH197:AH199"/>
    <mergeCell ref="AG161:AG163"/>
    <mergeCell ref="AH161:AH163"/>
    <mergeCell ref="AG164:AG166"/>
    <mergeCell ref="AH164:AH166"/>
    <mergeCell ref="AG170:AG172"/>
    <mergeCell ref="AH170:AH172"/>
    <mergeCell ref="AG173:AG175"/>
    <mergeCell ref="AH173:AH175"/>
    <mergeCell ref="AG176:AG178"/>
    <mergeCell ref="AH176:AH178"/>
    <mergeCell ref="AG146:AG148"/>
    <mergeCell ref="AH146:AH148"/>
    <mergeCell ref="AG149:AG151"/>
    <mergeCell ref="AH149:AH151"/>
    <mergeCell ref="AG191:AG193"/>
    <mergeCell ref="AH191:AH193"/>
    <mergeCell ref="AG155:AG157"/>
    <mergeCell ref="AH155:AH157"/>
    <mergeCell ref="AH194:AH196"/>
    <mergeCell ref="AH158:AH160"/>
    <mergeCell ref="AG233:AG235"/>
    <mergeCell ref="AH233:AH235"/>
    <mergeCell ref="U13:AH13"/>
    <mergeCell ref="W14:AH14"/>
    <mergeCell ref="AG218:AG220"/>
    <mergeCell ref="AH218:AH220"/>
    <mergeCell ref="AG221:AG223"/>
    <mergeCell ref="AH221:AH223"/>
    <mergeCell ref="AG225:AG226"/>
    <mergeCell ref="AH225:AH226"/>
    <mergeCell ref="AG227:AG229"/>
    <mergeCell ref="AH227:AH229"/>
    <mergeCell ref="AG230:AG232"/>
    <mergeCell ref="AH230:AH232"/>
    <mergeCell ref="AG200:AG202"/>
    <mergeCell ref="AH200:AH202"/>
    <mergeCell ref="AG203:AG205"/>
    <mergeCell ref="AH203:AH205"/>
    <mergeCell ref="AG206:AG208"/>
    <mergeCell ref="AH206:AH208"/>
    <mergeCell ref="AG209:AG211"/>
    <mergeCell ref="AH209:AH211"/>
    <mergeCell ref="AG212:AG214"/>
    <mergeCell ref="AH212:AH214"/>
    <mergeCell ref="AG179:AG181"/>
    <mergeCell ref="AH179:AH181"/>
  </mergeCells>
  <pageMargins left="0.23622047244094491" right="0.23622047244094491" top="0.35433070866141736" bottom="0.35433070866141736" header="0.31496062992125984" footer="0.31496062992125984"/>
  <pageSetup paperSize="9" scale="29" fitToHeight="0" orientation="landscape" r:id="rId1"/>
  <rowBreaks count="1" manualBreakCount="1">
    <brk id="197" max="29" man="1"/>
  </rowBreaks>
  <ignoredErrors>
    <ignoredError sqref="J77:R77 I80:J80" formula="1"/>
  </ignoredErrors>
</worksheet>
</file>

<file path=xl/worksheets/sheet2.xml><?xml version="1.0" encoding="utf-8"?>
<worksheet xmlns="http://schemas.openxmlformats.org/spreadsheetml/2006/main" xmlns:r="http://schemas.openxmlformats.org/officeDocument/2006/relationships">
  <sheetPr>
    <pageSetUpPr fitToPage="1"/>
  </sheetPr>
  <dimension ref="A1:AR213"/>
  <sheetViews>
    <sheetView tabSelected="1" view="pageBreakPreview" zoomScale="84" zoomScaleNormal="100" zoomScaleSheetLayoutView="84" workbookViewId="0">
      <selection activeCell="AD5" sqref="AD5:AO5"/>
    </sheetView>
  </sheetViews>
  <sheetFormatPr defaultRowHeight="15.75"/>
  <cols>
    <col min="1" max="1" width="9.140625" style="17"/>
    <col min="2" max="2" width="56.7109375" style="17" customWidth="1"/>
    <col min="3" max="3" width="52.140625" style="17" customWidth="1"/>
    <col min="4" max="4" width="31.28515625" style="17" customWidth="1"/>
    <col min="5" max="5" width="9.140625" style="17" hidden="1" customWidth="1"/>
    <col min="6" max="6" width="6.28515625" style="17" hidden="1" customWidth="1"/>
    <col min="7" max="7" width="16.140625" style="17" hidden="1" customWidth="1"/>
    <col min="8" max="8" width="13.42578125" style="17" customWidth="1"/>
    <col min="9" max="9" width="3.42578125" style="17" customWidth="1"/>
    <col min="10" max="10" width="4.5703125" style="17" customWidth="1"/>
    <col min="11" max="11" width="10.140625" style="17" customWidth="1"/>
    <col min="12" max="12" width="5.85546875" style="66" customWidth="1"/>
    <col min="13" max="13" width="13.28515625" style="66" customWidth="1"/>
    <col min="14" max="14" width="19" style="17" hidden="1" customWidth="1"/>
    <col min="15" max="21" width="0" style="17" hidden="1" customWidth="1"/>
    <col min="22" max="22" width="4.85546875" style="55" customWidth="1"/>
    <col min="23" max="23" width="5.85546875" style="55" customWidth="1"/>
    <col min="24" max="24" width="6.140625" style="55" customWidth="1"/>
    <col min="25" max="25" width="13.5703125" style="17" customWidth="1"/>
    <col min="26" max="26" width="4.7109375" style="55" customWidth="1"/>
    <col min="27" max="27" width="5" style="55" customWidth="1"/>
    <col min="28" max="28" width="5.7109375" style="55" customWidth="1"/>
    <col min="29" max="29" width="3.85546875" style="17" customWidth="1"/>
    <col min="30" max="30" width="2.7109375" style="17" customWidth="1"/>
    <col min="31" max="31" width="3.28515625" style="17" customWidth="1"/>
    <col min="32" max="32" width="1.42578125" style="17" customWidth="1"/>
    <col min="33" max="33" width="4.5703125" style="17" customWidth="1"/>
    <col min="34" max="34" width="2.28515625" style="17" customWidth="1"/>
    <col min="35" max="35" width="2" style="17" customWidth="1"/>
    <col min="36" max="36" width="3.7109375" style="17" customWidth="1"/>
    <col min="37" max="37" width="4.42578125" style="17" customWidth="1"/>
    <col min="38" max="38" width="3.5703125" style="17" customWidth="1"/>
    <col min="39" max="39" width="3.85546875" style="17" customWidth="1"/>
    <col min="40" max="40" width="4.5703125" style="17" customWidth="1"/>
    <col min="41" max="41" width="4.5703125" style="66" customWidth="1"/>
    <col min="42" max="42" width="2.140625" style="66" customWidth="1"/>
    <col min="43" max="43" width="2.5703125" style="66" customWidth="1"/>
    <col min="44" max="44" width="8.42578125" style="66" customWidth="1"/>
    <col min="45" max="16384" width="9.140625" style="17"/>
  </cols>
  <sheetData>
    <row r="1" spans="1:44">
      <c r="AC1" s="18"/>
      <c r="AD1" s="17" t="s">
        <v>265</v>
      </c>
    </row>
    <row r="2" spans="1:44">
      <c r="AD2" s="17" t="s">
        <v>266</v>
      </c>
    </row>
    <row r="3" spans="1:44">
      <c r="AD3" s="17" t="s">
        <v>267</v>
      </c>
    </row>
    <row r="4" spans="1:44">
      <c r="AD4" s="17" t="s">
        <v>268</v>
      </c>
      <c r="AE4" s="18"/>
    </row>
    <row r="5" spans="1:44">
      <c r="AD5" s="351" t="s">
        <v>370</v>
      </c>
      <c r="AE5" s="351"/>
      <c r="AF5" s="351"/>
      <c r="AG5" s="351"/>
      <c r="AH5" s="351"/>
      <c r="AI5" s="351"/>
      <c r="AJ5" s="351"/>
      <c r="AK5" s="351"/>
      <c r="AL5" s="351"/>
      <c r="AM5" s="351"/>
      <c r="AN5" s="351"/>
      <c r="AO5" s="351"/>
    </row>
    <row r="6" spans="1:44">
      <c r="A6" s="292" t="s">
        <v>31</v>
      </c>
      <c r="B6" s="292"/>
      <c r="C6" s="292"/>
      <c r="D6" s="292"/>
      <c r="E6" s="292"/>
      <c r="F6" s="292"/>
      <c r="G6" s="292"/>
      <c r="H6" s="292"/>
      <c r="I6" s="292"/>
      <c r="J6" s="292"/>
      <c r="K6" s="292"/>
      <c r="L6" s="292"/>
      <c r="M6" s="292"/>
      <c r="N6" s="292"/>
      <c r="O6" s="292"/>
      <c r="P6" s="292"/>
      <c r="Q6" s="292"/>
      <c r="R6" s="292"/>
      <c r="S6" s="292"/>
      <c r="T6" s="292"/>
      <c r="U6" s="292"/>
      <c r="V6" s="292"/>
      <c r="W6" s="292"/>
      <c r="X6" s="292"/>
      <c r="Y6" s="292"/>
      <c r="Z6" s="292"/>
      <c r="AA6" s="292"/>
      <c r="AB6" s="292"/>
      <c r="AC6" s="292"/>
      <c r="AD6" s="292"/>
      <c r="AE6" s="292"/>
      <c r="AF6" s="292"/>
      <c r="AG6" s="292"/>
      <c r="AH6" s="292"/>
      <c r="AI6" s="292"/>
      <c r="AJ6" s="292"/>
      <c r="AK6" s="292"/>
      <c r="AL6" s="292"/>
      <c r="AM6" s="292"/>
      <c r="AN6" s="292"/>
      <c r="AO6" s="292"/>
      <c r="AP6" s="292"/>
      <c r="AQ6" s="292"/>
      <c r="AR6" s="292"/>
    </row>
    <row r="7" spans="1:44">
      <c r="A7" s="292" t="s">
        <v>40</v>
      </c>
      <c r="B7" s="292"/>
      <c r="C7" s="292"/>
      <c r="D7" s="292"/>
      <c r="E7" s="292"/>
      <c r="F7" s="292"/>
      <c r="G7" s="292"/>
      <c r="H7" s="292"/>
      <c r="I7" s="292"/>
      <c r="J7" s="292"/>
      <c r="K7" s="292"/>
      <c r="L7" s="292"/>
      <c r="M7" s="292"/>
      <c r="N7" s="292"/>
      <c r="O7" s="292"/>
      <c r="P7" s="292"/>
      <c r="Q7" s="292"/>
      <c r="R7" s="292"/>
      <c r="S7" s="292"/>
      <c r="T7" s="292"/>
      <c r="U7" s="292"/>
      <c r="V7" s="292"/>
      <c r="W7" s="292"/>
      <c r="X7" s="292"/>
      <c r="Y7" s="292"/>
      <c r="Z7" s="292"/>
      <c r="AA7" s="292"/>
      <c r="AB7" s="292"/>
      <c r="AC7" s="292"/>
      <c r="AD7" s="292"/>
      <c r="AE7" s="292"/>
      <c r="AF7" s="292"/>
      <c r="AG7" s="292"/>
      <c r="AH7" s="292"/>
      <c r="AI7" s="292"/>
      <c r="AJ7" s="292"/>
      <c r="AK7" s="292"/>
      <c r="AL7" s="292"/>
      <c r="AM7" s="292"/>
      <c r="AN7" s="292"/>
      <c r="AO7" s="292"/>
      <c r="AP7" s="292"/>
      <c r="AQ7" s="292"/>
      <c r="AR7" s="292"/>
    </row>
    <row r="8" spans="1:44">
      <c r="A8" s="340" t="s">
        <v>63</v>
      </c>
      <c r="B8" s="340"/>
      <c r="C8" s="340"/>
      <c r="D8" s="340"/>
      <c r="E8" s="340"/>
      <c r="F8" s="340"/>
      <c r="G8" s="340"/>
      <c r="H8" s="340"/>
      <c r="I8" s="340"/>
      <c r="J8" s="340"/>
      <c r="K8" s="340"/>
      <c r="L8" s="340"/>
      <c r="M8" s="340"/>
      <c r="N8" s="340"/>
      <c r="O8" s="340"/>
      <c r="P8" s="340"/>
      <c r="Q8" s="340"/>
      <c r="R8" s="340"/>
      <c r="S8" s="340"/>
      <c r="T8" s="340"/>
      <c r="U8" s="340"/>
      <c r="V8" s="340"/>
      <c r="W8" s="340"/>
      <c r="X8" s="340"/>
      <c r="Y8" s="340"/>
      <c r="Z8" s="340"/>
      <c r="AA8" s="340"/>
      <c r="AB8" s="340"/>
      <c r="AC8" s="340"/>
      <c r="AD8" s="340"/>
      <c r="AE8" s="340"/>
      <c r="AF8" s="340"/>
      <c r="AG8" s="340"/>
      <c r="AH8" s="340"/>
      <c r="AI8" s="340"/>
      <c r="AJ8" s="340"/>
      <c r="AK8" s="340"/>
      <c r="AL8" s="340"/>
      <c r="AM8" s="340"/>
      <c r="AN8" s="340"/>
      <c r="AO8" s="340"/>
      <c r="AP8" s="340"/>
      <c r="AQ8" s="340"/>
      <c r="AR8" s="340"/>
    </row>
    <row r="9" spans="1:44">
      <c r="A9" s="340" t="s">
        <v>32</v>
      </c>
      <c r="B9" s="340"/>
      <c r="C9" s="340"/>
      <c r="D9" s="340"/>
      <c r="E9" s="340"/>
      <c r="F9" s="340"/>
      <c r="G9" s="340"/>
      <c r="H9" s="340"/>
      <c r="I9" s="340"/>
      <c r="J9" s="340"/>
      <c r="K9" s="340"/>
      <c r="L9" s="340"/>
      <c r="M9" s="340"/>
      <c r="N9" s="340"/>
      <c r="O9" s="340"/>
      <c r="P9" s="340"/>
      <c r="Q9" s="340"/>
      <c r="R9" s="340"/>
      <c r="S9" s="340"/>
      <c r="T9" s="340"/>
      <c r="U9" s="340"/>
      <c r="V9" s="340"/>
      <c r="W9" s="340"/>
      <c r="X9" s="340"/>
      <c r="Y9" s="340"/>
      <c r="Z9" s="340"/>
      <c r="AA9" s="340"/>
      <c r="AB9" s="340"/>
      <c r="AC9" s="340"/>
      <c r="AD9" s="340"/>
      <c r="AE9" s="340"/>
      <c r="AF9" s="340"/>
      <c r="AG9" s="340"/>
      <c r="AH9" s="340"/>
      <c r="AI9" s="340"/>
      <c r="AJ9" s="340"/>
      <c r="AK9" s="340"/>
      <c r="AL9" s="340"/>
      <c r="AM9" s="340"/>
      <c r="AN9" s="340"/>
      <c r="AO9" s="340"/>
      <c r="AP9" s="340"/>
      <c r="AQ9" s="340"/>
      <c r="AR9" s="340"/>
    </row>
    <row r="10" spans="1:44">
      <c r="A10" s="292" t="s">
        <v>328</v>
      </c>
      <c r="B10" s="292"/>
      <c r="C10" s="292"/>
      <c r="D10" s="292"/>
      <c r="E10" s="292"/>
      <c r="F10" s="292"/>
      <c r="G10" s="292"/>
      <c r="H10" s="292"/>
      <c r="I10" s="292"/>
      <c r="J10" s="292"/>
      <c r="K10" s="292"/>
      <c r="L10" s="292"/>
      <c r="M10" s="292"/>
      <c r="N10" s="292"/>
      <c r="O10" s="292"/>
      <c r="P10" s="292"/>
      <c r="Q10" s="292"/>
      <c r="R10" s="292"/>
      <c r="S10" s="292"/>
      <c r="T10" s="292"/>
      <c r="U10" s="292"/>
      <c r="V10" s="292"/>
      <c r="W10" s="292"/>
      <c r="X10" s="292"/>
      <c r="Y10" s="292"/>
      <c r="Z10" s="292"/>
      <c r="AA10" s="292"/>
      <c r="AB10" s="292"/>
      <c r="AC10" s="292"/>
      <c r="AD10" s="292"/>
      <c r="AE10" s="292"/>
      <c r="AF10" s="292"/>
      <c r="AG10" s="292"/>
      <c r="AH10" s="292"/>
      <c r="AI10" s="292"/>
      <c r="AJ10" s="292"/>
      <c r="AK10" s="292"/>
      <c r="AL10" s="292"/>
      <c r="AM10" s="292"/>
      <c r="AN10" s="292"/>
      <c r="AO10" s="292"/>
      <c r="AP10" s="292"/>
      <c r="AQ10" s="292"/>
      <c r="AR10" s="292"/>
    </row>
    <row r="11" spans="1:44">
      <c r="B11" s="19"/>
      <c r="C11" s="19"/>
      <c r="D11" s="19"/>
      <c r="E11" s="19"/>
      <c r="F11" s="19"/>
      <c r="G11" s="19"/>
      <c r="H11" s="19"/>
      <c r="I11" s="19"/>
      <c r="J11" s="19"/>
      <c r="K11" s="19"/>
      <c r="L11" s="67"/>
    </row>
    <row r="12" spans="1:44">
      <c r="A12" s="292" t="s">
        <v>34</v>
      </c>
      <c r="B12" s="292"/>
      <c r="C12" s="292"/>
      <c r="D12" s="292"/>
      <c r="E12" s="292"/>
      <c r="F12" s="292"/>
      <c r="G12" s="292"/>
      <c r="H12" s="292"/>
      <c r="I12" s="292"/>
      <c r="J12" s="292"/>
      <c r="K12" s="292"/>
      <c r="L12" s="292"/>
      <c r="M12" s="292"/>
      <c r="N12" s="292"/>
      <c r="O12" s="292"/>
      <c r="P12" s="292"/>
      <c r="Q12" s="292"/>
      <c r="R12" s="292"/>
      <c r="S12" s="292"/>
      <c r="T12" s="292"/>
      <c r="U12" s="292"/>
      <c r="V12" s="292"/>
      <c r="W12" s="292"/>
      <c r="X12" s="292"/>
      <c r="Y12" s="292"/>
      <c r="Z12" s="292"/>
      <c r="AA12" s="292"/>
      <c r="AB12" s="292"/>
      <c r="AC12" s="292"/>
      <c r="AD12" s="292"/>
      <c r="AE12" s="292"/>
      <c r="AF12" s="292"/>
      <c r="AG12" s="292"/>
      <c r="AH12" s="292"/>
      <c r="AI12" s="292"/>
      <c r="AJ12" s="292"/>
      <c r="AK12" s="292"/>
      <c r="AL12" s="292"/>
      <c r="AM12" s="292"/>
      <c r="AN12" s="292"/>
      <c r="AO12" s="292"/>
      <c r="AP12" s="292"/>
      <c r="AQ12" s="292"/>
      <c r="AR12" s="292"/>
    </row>
    <row r="13" spans="1:44">
      <c r="A13" s="292" t="s">
        <v>33</v>
      </c>
      <c r="B13" s="292"/>
      <c r="C13" s="292"/>
      <c r="D13" s="292"/>
      <c r="E13" s="292"/>
      <c r="F13" s="292"/>
      <c r="G13" s="292"/>
      <c r="H13" s="292"/>
      <c r="I13" s="292"/>
      <c r="J13" s="292"/>
      <c r="K13" s="292"/>
      <c r="L13" s="292"/>
      <c r="M13" s="292"/>
      <c r="N13" s="292"/>
      <c r="O13" s="292"/>
      <c r="P13" s="292"/>
      <c r="Q13" s="292"/>
      <c r="R13" s="292"/>
      <c r="S13" s="292"/>
      <c r="T13" s="292"/>
      <c r="U13" s="292"/>
      <c r="V13" s="292"/>
      <c r="W13" s="292"/>
      <c r="X13" s="292"/>
      <c r="Y13" s="292"/>
      <c r="Z13" s="292"/>
      <c r="AA13" s="292"/>
      <c r="AB13" s="292"/>
      <c r="AC13" s="292"/>
      <c r="AD13" s="292"/>
      <c r="AE13" s="292"/>
      <c r="AF13" s="292"/>
      <c r="AG13" s="292"/>
      <c r="AH13" s="292"/>
      <c r="AI13" s="292"/>
      <c r="AJ13" s="292"/>
      <c r="AK13" s="292"/>
      <c r="AL13" s="292"/>
      <c r="AM13" s="292"/>
      <c r="AN13" s="292"/>
      <c r="AO13" s="292"/>
      <c r="AP13" s="292"/>
      <c r="AQ13" s="292"/>
      <c r="AR13" s="292"/>
    </row>
    <row r="16" spans="1:44" ht="15" customHeight="1">
      <c r="A16" s="264" t="s">
        <v>0</v>
      </c>
      <c r="B16" s="264" t="s">
        <v>330</v>
      </c>
      <c r="C16" s="264" t="s">
        <v>37</v>
      </c>
      <c r="D16" s="264"/>
      <c r="E16" s="264"/>
      <c r="F16" s="264"/>
      <c r="G16" s="264"/>
      <c r="H16" s="264"/>
      <c r="I16" s="264"/>
      <c r="J16" s="264"/>
      <c r="K16" s="264"/>
      <c r="L16" s="259" t="s">
        <v>333</v>
      </c>
      <c r="M16" s="259"/>
      <c r="N16" s="264" t="s">
        <v>24</v>
      </c>
      <c r="O16" s="264"/>
      <c r="P16" s="264"/>
      <c r="Q16" s="264"/>
      <c r="R16" s="264"/>
      <c r="S16" s="264"/>
      <c r="T16" s="264"/>
      <c r="U16" s="264"/>
      <c r="V16" s="264"/>
      <c r="W16" s="264"/>
      <c r="X16" s="264"/>
      <c r="Y16" s="264"/>
      <c r="Z16" s="264"/>
      <c r="AA16" s="264"/>
      <c r="AB16" s="264"/>
      <c r="AC16" s="264"/>
      <c r="AD16" s="264"/>
      <c r="AE16" s="264"/>
      <c r="AF16" s="264"/>
      <c r="AG16" s="264" t="s">
        <v>331</v>
      </c>
      <c r="AH16" s="264"/>
      <c r="AI16" s="264"/>
      <c r="AJ16" s="264"/>
      <c r="AK16" s="264" t="s">
        <v>332</v>
      </c>
      <c r="AL16" s="264"/>
      <c r="AM16" s="264"/>
      <c r="AN16" s="264"/>
      <c r="AO16" s="259" t="s">
        <v>38</v>
      </c>
      <c r="AP16" s="259"/>
      <c r="AQ16" s="259"/>
      <c r="AR16" s="259"/>
    </row>
    <row r="17" spans="1:44" ht="15" customHeight="1">
      <c r="A17" s="264"/>
      <c r="B17" s="264"/>
      <c r="C17" s="264" t="s">
        <v>12</v>
      </c>
      <c r="D17" s="264" t="s">
        <v>2</v>
      </c>
      <c r="E17" s="264" t="s">
        <v>13</v>
      </c>
      <c r="F17" s="264"/>
      <c r="G17" s="264"/>
      <c r="H17" s="264"/>
      <c r="I17" s="264"/>
      <c r="J17" s="264"/>
      <c r="K17" s="264"/>
      <c r="L17" s="259"/>
      <c r="M17" s="259"/>
      <c r="N17" s="264"/>
      <c r="O17" s="264"/>
      <c r="P17" s="264"/>
      <c r="Q17" s="264"/>
      <c r="R17" s="264"/>
      <c r="S17" s="264"/>
      <c r="T17" s="264"/>
      <c r="U17" s="264"/>
      <c r="V17" s="264"/>
      <c r="W17" s="264"/>
      <c r="X17" s="264"/>
      <c r="Y17" s="264"/>
      <c r="Z17" s="264"/>
      <c r="AA17" s="264"/>
      <c r="AB17" s="264"/>
      <c r="AC17" s="264"/>
      <c r="AD17" s="264"/>
      <c r="AE17" s="264"/>
      <c r="AF17" s="264"/>
      <c r="AG17" s="264"/>
      <c r="AH17" s="264"/>
      <c r="AI17" s="264"/>
      <c r="AJ17" s="264"/>
      <c r="AK17" s="264"/>
      <c r="AL17" s="264"/>
      <c r="AM17" s="264"/>
      <c r="AN17" s="264"/>
      <c r="AO17" s="259"/>
      <c r="AP17" s="259"/>
      <c r="AQ17" s="259"/>
      <c r="AR17" s="259"/>
    </row>
    <row r="18" spans="1:44" ht="23.25" customHeight="1">
      <c r="A18" s="264"/>
      <c r="B18" s="264"/>
      <c r="C18" s="264"/>
      <c r="D18" s="264"/>
      <c r="E18" s="341" t="s">
        <v>54</v>
      </c>
      <c r="F18" s="342"/>
      <c r="G18" s="343"/>
      <c r="H18" s="346" t="s">
        <v>329</v>
      </c>
      <c r="I18" s="346"/>
      <c r="J18" s="346"/>
      <c r="K18" s="346"/>
      <c r="L18" s="259"/>
      <c r="M18" s="259"/>
      <c r="N18" s="346" t="s">
        <v>55</v>
      </c>
      <c r="O18" s="346"/>
      <c r="P18" s="346"/>
      <c r="Q18" s="346"/>
      <c r="R18" s="346"/>
      <c r="S18" s="346"/>
      <c r="T18" s="346"/>
      <c r="U18" s="346"/>
      <c r="V18" s="346" t="s">
        <v>329</v>
      </c>
      <c r="W18" s="346"/>
      <c r="X18" s="346"/>
      <c r="Y18" s="346"/>
      <c r="Z18" s="346"/>
      <c r="AA18" s="346"/>
      <c r="AB18" s="346"/>
      <c r="AC18" s="346"/>
      <c r="AD18" s="346"/>
      <c r="AE18" s="346"/>
      <c r="AF18" s="346"/>
      <c r="AG18" s="264"/>
      <c r="AH18" s="264"/>
      <c r="AI18" s="264"/>
      <c r="AJ18" s="264"/>
      <c r="AK18" s="264"/>
      <c r="AL18" s="264"/>
      <c r="AM18" s="264"/>
      <c r="AN18" s="264"/>
      <c r="AO18" s="259"/>
      <c r="AP18" s="259"/>
      <c r="AQ18" s="259"/>
      <c r="AR18" s="259"/>
    </row>
    <row r="19" spans="1:44" ht="145.5" customHeight="1">
      <c r="A19" s="264"/>
      <c r="B19" s="264"/>
      <c r="C19" s="264"/>
      <c r="D19" s="264"/>
      <c r="E19" s="265" t="s">
        <v>3</v>
      </c>
      <c r="F19" s="266"/>
      <c r="G19" s="13" t="s">
        <v>4</v>
      </c>
      <c r="H19" s="264" t="s">
        <v>3</v>
      </c>
      <c r="I19" s="264"/>
      <c r="J19" s="264" t="s">
        <v>4</v>
      </c>
      <c r="K19" s="264"/>
      <c r="L19" s="259"/>
      <c r="M19" s="259"/>
      <c r="N19" s="264" t="s">
        <v>3</v>
      </c>
      <c r="O19" s="264"/>
      <c r="P19" s="264" t="s">
        <v>25</v>
      </c>
      <c r="Q19" s="264"/>
      <c r="R19" s="264" t="s">
        <v>4</v>
      </c>
      <c r="S19" s="264"/>
      <c r="T19" s="264" t="s">
        <v>26</v>
      </c>
      <c r="U19" s="264"/>
      <c r="V19" s="280" t="s">
        <v>3</v>
      </c>
      <c r="W19" s="280"/>
      <c r="X19" s="280"/>
      <c r="Y19" s="49" t="s">
        <v>25</v>
      </c>
      <c r="Z19" s="280" t="s">
        <v>4</v>
      </c>
      <c r="AA19" s="280"/>
      <c r="AB19" s="280"/>
      <c r="AC19" s="264" t="s">
        <v>26</v>
      </c>
      <c r="AD19" s="264"/>
      <c r="AE19" s="264"/>
      <c r="AF19" s="264"/>
      <c r="AG19" s="264"/>
      <c r="AH19" s="264"/>
      <c r="AI19" s="264"/>
      <c r="AJ19" s="264"/>
      <c r="AK19" s="264"/>
      <c r="AL19" s="264"/>
      <c r="AM19" s="264"/>
      <c r="AN19" s="264"/>
      <c r="AO19" s="259"/>
      <c r="AP19" s="259"/>
      <c r="AQ19" s="259"/>
      <c r="AR19" s="259"/>
    </row>
    <row r="20" spans="1:44" s="98" customFormat="1" ht="15" customHeight="1">
      <c r="A20" s="97">
        <v>1</v>
      </c>
      <c r="B20" s="97">
        <v>2</v>
      </c>
      <c r="C20" s="97">
        <v>3</v>
      </c>
      <c r="D20" s="97">
        <v>4</v>
      </c>
      <c r="E20" s="318">
        <v>5</v>
      </c>
      <c r="F20" s="319"/>
      <c r="G20" s="97">
        <v>6</v>
      </c>
      <c r="H20" s="345">
        <v>5</v>
      </c>
      <c r="I20" s="345"/>
      <c r="J20" s="345">
        <v>6</v>
      </c>
      <c r="K20" s="345"/>
      <c r="L20" s="345">
        <v>7</v>
      </c>
      <c r="M20" s="345"/>
      <c r="N20" s="345">
        <v>10</v>
      </c>
      <c r="O20" s="345"/>
      <c r="P20" s="345">
        <v>11</v>
      </c>
      <c r="Q20" s="345"/>
      <c r="R20" s="345">
        <v>11</v>
      </c>
      <c r="S20" s="345"/>
      <c r="T20" s="345">
        <v>13</v>
      </c>
      <c r="U20" s="345"/>
      <c r="V20" s="344">
        <v>8</v>
      </c>
      <c r="W20" s="344"/>
      <c r="X20" s="344"/>
      <c r="Y20" s="97">
        <v>9</v>
      </c>
      <c r="Z20" s="344">
        <v>10</v>
      </c>
      <c r="AA20" s="344"/>
      <c r="AB20" s="344"/>
      <c r="AC20" s="345">
        <v>11</v>
      </c>
      <c r="AD20" s="345"/>
      <c r="AE20" s="345"/>
      <c r="AF20" s="345"/>
      <c r="AG20" s="345">
        <v>12</v>
      </c>
      <c r="AH20" s="345"/>
      <c r="AI20" s="345"/>
      <c r="AJ20" s="345"/>
      <c r="AK20" s="345">
        <v>13</v>
      </c>
      <c r="AL20" s="345"/>
      <c r="AM20" s="345"/>
      <c r="AN20" s="345"/>
      <c r="AO20" s="345">
        <v>14</v>
      </c>
      <c r="AP20" s="345"/>
      <c r="AQ20" s="345"/>
      <c r="AR20" s="345"/>
    </row>
    <row r="21" spans="1:44">
      <c r="A21" s="252" t="s">
        <v>64</v>
      </c>
      <c r="B21" s="252"/>
      <c r="C21" s="252"/>
      <c r="D21" s="252"/>
      <c r="E21" s="252"/>
      <c r="F21" s="252"/>
      <c r="G21" s="252"/>
      <c r="H21" s="252"/>
      <c r="I21" s="252"/>
      <c r="J21" s="252"/>
      <c r="K21" s="252"/>
      <c r="L21" s="252"/>
      <c r="M21" s="252"/>
      <c r="N21" s="252"/>
      <c r="O21" s="252"/>
      <c r="P21" s="252"/>
      <c r="Q21" s="252"/>
      <c r="R21" s="252"/>
      <c r="S21" s="252"/>
      <c r="T21" s="252"/>
      <c r="U21" s="252"/>
      <c r="V21" s="252"/>
      <c r="W21" s="252"/>
      <c r="X21" s="252"/>
      <c r="Y21" s="252"/>
      <c r="Z21" s="252"/>
      <c r="AA21" s="252"/>
      <c r="AB21" s="252"/>
      <c r="AC21" s="252"/>
      <c r="AD21" s="252"/>
      <c r="AE21" s="252"/>
      <c r="AF21" s="252"/>
      <c r="AG21" s="252"/>
      <c r="AH21" s="252"/>
      <c r="AI21" s="252"/>
      <c r="AJ21" s="252"/>
      <c r="AK21" s="252"/>
      <c r="AL21" s="252"/>
      <c r="AM21" s="252"/>
      <c r="AN21" s="252"/>
      <c r="AO21" s="252"/>
      <c r="AP21" s="252"/>
      <c r="AQ21" s="252"/>
      <c r="AR21" s="252"/>
    </row>
    <row r="22" spans="1:44" ht="15" customHeight="1">
      <c r="A22" s="252" t="s">
        <v>65</v>
      </c>
      <c r="B22" s="252"/>
      <c r="C22" s="252"/>
      <c r="D22" s="252"/>
      <c r="E22" s="252"/>
      <c r="F22" s="252"/>
      <c r="G22" s="252"/>
      <c r="H22" s="252"/>
      <c r="I22" s="252"/>
      <c r="J22" s="252"/>
      <c r="K22" s="252"/>
      <c r="L22" s="252"/>
      <c r="M22" s="252"/>
      <c r="N22" s="252"/>
      <c r="O22" s="252"/>
      <c r="P22" s="252"/>
      <c r="Q22" s="252"/>
      <c r="R22" s="252"/>
      <c r="S22" s="252"/>
      <c r="T22" s="252"/>
      <c r="U22" s="252"/>
      <c r="V22" s="252"/>
      <c r="W22" s="252"/>
      <c r="X22" s="252"/>
      <c r="Y22" s="252"/>
      <c r="Z22" s="252"/>
      <c r="AA22" s="252"/>
      <c r="AB22" s="252"/>
      <c r="AC22" s="252"/>
      <c r="AD22" s="252"/>
      <c r="AE22" s="252"/>
      <c r="AF22" s="252"/>
      <c r="AG22" s="252"/>
      <c r="AH22" s="252"/>
      <c r="AI22" s="252"/>
      <c r="AJ22" s="252"/>
      <c r="AK22" s="252"/>
      <c r="AL22" s="252"/>
      <c r="AM22" s="252"/>
      <c r="AN22" s="252"/>
      <c r="AO22" s="252"/>
      <c r="AP22" s="252"/>
      <c r="AQ22" s="252"/>
      <c r="AR22" s="252"/>
    </row>
    <row r="23" spans="1:44">
      <c r="A23" s="253" t="s">
        <v>27</v>
      </c>
      <c r="B23" s="253"/>
      <c r="C23" s="253"/>
      <c r="D23" s="253"/>
      <c r="E23" s="253"/>
      <c r="F23" s="253"/>
      <c r="G23" s="253"/>
      <c r="H23" s="253"/>
      <c r="I23" s="253"/>
      <c r="J23" s="253"/>
      <c r="K23" s="253"/>
      <c r="L23" s="253"/>
      <c r="M23" s="253"/>
      <c r="N23" s="253"/>
      <c r="O23" s="253"/>
      <c r="P23" s="253"/>
      <c r="Q23" s="253"/>
      <c r="R23" s="253"/>
      <c r="S23" s="253"/>
      <c r="T23" s="253"/>
      <c r="U23" s="253"/>
      <c r="V23" s="253"/>
      <c r="W23" s="253"/>
      <c r="X23" s="253"/>
      <c r="Y23" s="253"/>
      <c r="Z23" s="253"/>
      <c r="AA23" s="253"/>
      <c r="AB23" s="253"/>
      <c r="AC23" s="253"/>
      <c r="AD23" s="253"/>
      <c r="AE23" s="253"/>
      <c r="AF23" s="253"/>
      <c r="AG23" s="253"/>
      <c r="AH23" s="253"/>
      <c r="AI23" s="253"/>
      <c r="AJ23" s="253"/>
      <c r="AK23" s="253"/>
      <c r="AL23" s="253"/>
      <c r="AM23" s="253"/>
      <c r="AN23" s="253"/>
      <c r="AO23" s="253"/>
      <c r="AP23" s="253"/>
      <c r="AQ23" s="253"/>
      <c r="AR23" s="253"/>
    </row>
    <row r="24" spans="1:44" ht="90" customHeight="1">
      <c r="A24" s="334">
        <v>1</v>
      </c>
      <c r="B24" s="336" t="s">
        <v>85</v>
      </c>
      <c r="C24" s="14" t="s">
        <v>87</v>
      </c>
      <c r="D24" s="13" t="s">
        <v>51</v>
      </c>
      <c r="E24" s="265">
        <f>H24</f>
        <v>100</v>
      </c>
      <c r="F24" s="266"/>
      <c r="G24" s="13">
        <f>J24</f>
        <v>100</v>
      </c>
      <c r="H24" s="321">
        <f>прил.2!AG28</f>
        <v>100</v>
      </c>
      <c r="I24" s="322"/>
      <c r="J24" s="321">
        <f>прил.2!AH28</f>
        <v>100</v>
      </c>
      <c r="K24" s="322"/>
      <c r="L24" s="259">
        <f>G24/E24</f>
        <v>1</v>
      </c>
      <c r="M24" s="259"/>
      <c r="N24" s="269">
        <f>V24</f>
        <v>110275197.22999999</v>
      </c>
      <c r="O24" s="270"/>
      <c r="P24" s="269">
        <f>X24</f>
        <v>0</v>
      </c>
      <c r="Q24" s="270"/>
      <c r="R24" s="269">
        <f>Z24</f>
        <v>109653958.91999999</v>
      </c>
      <c r="S24" s="270"/>
      <c r="T24" s="269">
        <f>AB24</f>
        <v>0</v>
      </c>
      <c r="U24" s="270"/>
      <c r="V24" s="254">
        <f>прил.2!S28</f>
        <v>110275197.22999999</v>
      </c>
      <c r="W24" s="255"/>
      <c r="X24" s="256"/>
      <c r="Y24" s="53">
        <v>0</v>
      </c>
      <c r="Z24" s="254">
        <f>прил.2!T28</f>
        <v>109653958.91999999</v>
      </c>
      <c r="AA24" s="255"/>
      <c r="AB24" s="256"/>
      <c r="AC24" s="257">
        <v>0</v>
      </c>
      <c r="AD24" s="257"/>
      <c r="AE24" s="257"/>
      <c r="AF24" s="257"/>
      <c r="AG24" s="258">
        <f>R24/N24</f>
        <v>0.99436647291861746</v>
      </c>
      <c r="AH24" s="258"/>
      <c r="AI24" s="258"/>
      <c r="AJ24" s="258"/>
      <c r="AK24" s="258">
        <f>(L24+L25+L26)/3/AG24</f>
        <v>0.97424793041358426</v>
      </c>
      <c r="AL24" s="258"/>
      <c r="AM24" s="258"/>
      <c r="AN24" s="258"/>
      <c r="AO24" s="259" t="s">
        <v>20</v>
      </c>
      <c r="AP24" s="259"/>
      <c r="AQ24" s="259"/>
      <c r="AR24" s="259"/>
    </row>
    <row r="25" spans="1:44" ht="41.25" customHeight="1">
      <c r="A25" s="338"/>
      <c r="B25" s="337"/>
      <c r="C25" s="14" t="s">
        <v>201</v>
      </c>
      <c r="D25" s="13" t="s">
        <v>89</v>
      </c>
      <c r="E25" s="265">
        <f>H25</f>
        <v>1099</v>
      </c>
      <c r="F25" s="266"/>
      <c r="G25" s="13">
        <f>J25</f>
        <v>996</v>
      </c>
      <c r="H25" s="321">
        <f>прил.2!AG29</f>
        <v>1099</v>
      </c>
      <c r="I25" s="322"/>
      <c r="J25" s="265">
        <f>прил.2!AH29</f>
        <v>996</v>
      </c>
      <c r="K25" s="266"/>
      <c r="L25" s="259">
        <f>G25/E25</f>
        <v>0.90627843494085536</v>
      </c>
      <c r="M25" s="259"/>
      <c r="N25" s="269">
        <f>V25</f>
        <v>0</v>
      </c>
      <c r="O25" s="270"/>
      <c r="P25" s="269">
        <f>X25</f>
        <v>0</v>
      </c>
      <c r="Q25" s="270"/>
      <c r="R25" s="269">
        <f>Z25</f>
        <v>0</v>
      </c>
      <c r="S25" s="270"/>
      <c r="T25" s="269">
        <f>AB25</f>
        <v>0</v>
      </c>
      <c r="U25" s="270"/>
      <c r="V25" s="254">
        <v>0</v>
      </c>
      <c r="W25" s="255"/>
      <c r="X25" s="256"/>
      <c r="Y25" s="53">
        <v>0</v>
      </c>
      <c r="Z25" s="254">
        <v>0</v>
      </c>
      <c r="AA25" s="255"/>
      <c r="AB25" s="256"/>
      <c r="AC25" s="257">
        <v>0</v>
      </c>
      <c r="AD25" s="257"/>
      <c r="AE25" s="257"/>
      <c r="AF25" s="257"/>
      <c r="AG25" s="264">
        <v>0</v>
      </c>
      <c r="AH25" s="264"/>
      <c r="AI25" s="264"/>
      <c r="AJ25" s="264"/>
      <c r="AK25" s="264"/>
      <c r="AL25" s="264"/>
      <c r="AM25" s="264"/>
      <c r="AN25" s="264"/>
      <c r="AO25" s="259" t="s">
        <v>20</v>
      </c>
      <c r="AP25" s="259"/>
      <c r="AQ25" s="259"/>
      <c r="AR25" s="259"/>
    </row>
    <row r="26" spans="1:44" ht="69" customHeight="1">
      <c r="A26" s="335"/>
      <c r="B26" s="339"/>
      <c r="C26" s="14" t="s">
        <v>90</v>
      </c>
      <c r="D26" s="13" t="s">
        <v>51</v>
      </c>
      <c r="E26" s="265">
        <f>H26</f>
        <v>100</v>
      </c>
      <c r="F26" s="266"/>
      <c r="G26" s="13">
        <f>J26</f>
        <v>100</v>
      </c>
      <c r="H26" s="321">
        <f>прил.2!AG30</f>
        <v>100</v>
      </c>
      <c r="I26" s="322"/>
      <c r="J26" s="321">
        <f>прил.2!AH30</f>
        <v>100</v>
      </c>
      <c r="K26" s="322"/>
      <c r="L26" s="259">
        <f>G26/E26</f>
        <v>1</v>
      </c>
      <c r="M26" s="259"/>
      <c r="N26" s="269">
        <f>V26</f>
        <v>0</v>
      </c>
      <c r="O26" s="270"/>
      <c r="P26" s="269">
        <f>X26</f>
        <v>0</v>
      </c>
      <c r="Q26" s="270"/>
      <c r="R26" s="269">
        <f>Z26</f>
        <v>0</v>
      </c>
      <c r="S26" s="270"/>
      <c r="T26" s="269">
        <f>AB26</f>
        <v>0</v>
      </c>
      <c r="U26" s="270"/>
      <c r="V26" s="254">
        <v>0</v>
      </c>
      <c r="W26" s="255"/>
      <c r="X26" s="256"/>
      <c r="Y26" s="53">
        <v>0</v>
      </c>
      <c r="Z26" s="254">
        <v>0</v>
      </c>
      <c r="AA26" s="255"/>
      <c r="AB26" s="256"/>
      <c r="AC26" s="257">
        <v>0</v>
      </c>
      <c r="AD26" s="257"/>
      <c r="AE26" s="257"/>
      <c r="AF26" s="257"/>
      <c r="AG26" s="264">
        <v>0</v>
      </c>
      <c r="AH26" s="264"/>
      <c r="AI26" s="264"/>
      <c r="AJ26" s="264"/>
      <c r="AK26" s="264"/>
      <c r="AL26" s="264"/>
      <c r="AM26" s="264"/>
      <c r="AN26" s="264"/>
      <c r="AO26" s="259" t="s">
        <v>20</v>
      </c>
      <c r="AP26" s="259"/>
      <c r="AQ26" s="259"/>
      <c r="AR26" s="259"/>
    </row>
    <row r="27" spans="1:44" ht="78" customHeight="1">
      <c r="A27" s="12">
        <v>2</v>
      </c>
      <c r="B27" s="14" t="s">
        <v>86</v>
      </c>
      <c r="C27" s="14" t="s">
        <v>91</v>
      </c>
      <c r="D27" s="13" t="s">
        <v>51</v>
      </c>
      <c r="E27" s="265">
        <f>H27</f>
        <v>100</v>
      </c>
      <c r="F27" s="266"/>
      <c r="G27" s="13">
        <f>J27</f>
        <v>100</v>
      </c>
      <c r="H27" s="321">
        <f>прил.2!AG31</f>
        <v>100</v>
      </c>
      <c r="I27" s="322"/>
      <c r="J27" s="321">
        <f>прил.2!AH31</f>
        <v>100</v>
      </c>
      <c r="K27" s="322"/>
      <c r="L27" s="259">
        <f>G27/E27</f>
        <v>1</v>
      </c>
      <c r="M27" s="259"/>
      <c r="N27" s="269">
        <f>V27</f>
        <v>1147454</v>
      </c>
      <c r="O27" s="270"/>
      <c r="P27" s="269">
        <f>X27</f>
        <v>0</v>
      </c>
      <c r="Q27" s="270"/>
      <c r="R27" s="269">
        <f>Z27</f>
        <v>906616.56</v>
      </c>
      <c r="S27" s="270"/>
      <c r="T27" s="269">
        <f>AB27</f>
        <v>0</v>
      </c>
      <c r="U27" s="270"/>
      <c r="V27" s="254">
        <f>прил.2!S31</f>
        <v>1147454</v>
      </c>
      <c r="W27" s="255"/>
      <c r="X27" s="256"/>
      <c r="Y27" s="53">
        <v>0</v>
      </c>
      <c r="Z27" s="254">
        <f>прил.2!T31</f>
        <v>906616.56</v>
      </c>
      <c r="AA27" s="255"/>
      <c r="AB27" s="256"/>
      <c r="AC27" s="257">
        <v>0</v>
      </c>
      <c r="AD27" s="257" t="s">
        <v>20</v>
      </c>
      <c r="AE27" s="257"/>
      <c r="AF27" s="257"/>
      <c r="AG27" s="258">
        <f>Z27/V27</f>
        <v>0.79011146416326938</v>
      </c>
      <c r="AH27" s="258"/>
      <c r="AI27" s="258"/>
      <c r="AJ27" s="258" t="s">
        <v>20</v>
      </c>
      <c r="AK27" s="258">
        <v>1</v>
      </c>
      <c r="AL27" s="258"/>
      <c r="AM27" s="258"/>
      <c r="AN27" s="258"/>
      <c r="AO27" s="259" t="s">
        <v>39</v>
      </c>
      <c r="AP27" s="259"/>
      <c r="AQ27" s="259"/>
      <c r="AR27" s="259" t="s">
        <v>20</v>
      </c>
    </row>
    <row r="28" spans="1:44" ht="15" customHeight="1">
      <c r="A28" s="14"/>
      <c r="B28" s="20"/>
      <c r="C28" s="21" t="s">
        <v>56</v>
      </c>
      <c r="D28" s="22" t="s">
        <v>20</v>
      </c>
      <c r="E28" s="281" t="s">
        <v>20</v>
      </c>
      <c r="F28" s="282"/>
      <c r="G28" s="22" t="s">
        <v>20</v>
      </c>
      <c r="H28" s="253" t="s">
        <v>20</v>
      </c>
      <c r="I28" s="253"/>
      <c r="J28" s="253" t="s">
        <v>20</v>
      </c>
      <c r="K28" s="253"/>
      <c r="L28" s="259"/>
      <c r="M28" s="259"/>
      <c r="N28" s="257">
        <f>SUM(N24:O27)</f>
        <v>111422651.22999999</v>
      </c>
      <c r="O28" s="264"/>
      <c r="P28" s="257">
        <f>SUM(P24:Q27)</f>
        <v>0</v>
      </c>
      <c r="Q28" s="264"/>
      <c r="R28" s="257">
        <f>SUM(R24:S27)</f>
        <v>110560575.47999999</v>
      </c>
      <c r="S28" s="264"/>
      <c r="T28" s="257">
        <f>SUM(T24:U27)</f>
        <v>0</v>
      </c>
      <c r="U28" s="264"/>
      <c r="V28" s="279">
        <f>SUM(V24:X27)</f>
        <v>111422651.22999999</v>
      </c>
      <c r="W28" s="280"/>
      <c r="X28" s="280"/>
      <c r="Y28" s="53">
        <f>SUM(Y24:Y27)</f>
        <v>0</v>
      </c>
      <c r="Z28" s="279">
        <f>SUM(Z24:AB27)</f>
        <v>110560575.47999999</v>
      </c>
      <c r="AA28" s="280"/>
      <c r="AB28" s="280"/>
      <c r="AC28" s="257">
        <f>SUM(AC24:AF27)</f>
        <v>0</v>
      </c>
      <c r="AD28" s="264"/>
      <c r="AE28" s="264"/>
      <c r="AF28" s="264"/>
      <c r="AG28" s="264"/>
      <c r="AH28" s="264"/>
      <c r="AI28" s="264"/>
      <c r="AJ28" s="264"/>
      <c r="AK28" s="264"/>
      <c r="AL28" s="264"/>
      <c r="AM28" s="264"/>
      <c r="AN28" s="264"/>
      <c r="AO28" s="259" t="s">
        <v>39</v>
      </c>
      <c r="AP28" s="259"/>
      <c r="AQ28" s="259"/>
      <c r="AR28" s="259" t="s">
        <v>20</v>
      </c>
    </row>
    <row r="29" spans="1:44">
      <c r="A29" s="264" t="s">
        <v>28</v>
      </c>
      <c r="B29" s="264"/>
      <c r="C29" s="264"/>
      <c r="D29" s="264"/>
      <c r="E29" s="264"/>
      <c r="F29" s="264"/>
      <c r="G29" s="264"/>
      <c r="H29" s="264"/>
      <c r="I29" s="264"/>
      <c r="J29" s="264"/>
      <c r="K29" s="264"/>
      <c r="L29" s="264"/>
      <c r="M29" s="264"/>
      <c r="N29" s="264"/>
      <c r="O29" s="264"/>
      <c r="P29" s="264"/>
      <c r="Q29" s="264"/>
      <c r="R29" s="264"/>
      <c r="S29" s="264"/>
      <c r="T29" s="264"/>
      <c r="U29" s="264"/>
      <c r="V29" s="264"/>
      <c r="W29" s="264"/>
      <c r="X29" s="264"/>
      <c r="Y29" s="264"/>
      <c r="Z29" s="264"/>
      <c r="AA29" s="264"/>
      <c r="AB29" s="264"/>
      <c r="AC29" s="264"/>
      <c r="AD29" s="264"/>
      <c r="AE29" s="264"/>
      <c r="AF29" s="264"/>
      <c r="AG29" s="264"/>
      <c r="AH29" s="264"/>
      <c r="AI29" s="264"/>
      <c r="AJ29" s="264"/>
      <c r="AK29" s="264"/>
      <c r="AL29" s="264"/>
      <c r="AM29" s="264"/>
      <c r="AN29" s="264"/>
      <c r="AO29" s="264"/>
      <c r="AP29" s="264"/>
      <c r="AQ29" s="264"/>
      <c r="AR29" s="264"/>
    </row>
    <row r="30" spans="1:44">
      <c r="A30" s="14"/>
      <c r="B30" s="14" t="s">
        <v>29</v>
      </c>
      <c r="C30" s="23" t="s">
        <v>30</v>
      </c>
      <c r="D30" s="13"/>
      <c r="E30" s="265"/>
      <c r="F30" s="266"/>
      <c r="G30" s="13"/>
      <c r="H30" s="264"/>
      <c r="I30" s="264"/>
      <c r="J30" s="264"/>
      <c r="K30" s="264"/>
      <c r="L30" s="259"/>
      <c r="M30" s="259"/>
      <c r="N30" s="264"/>
      <c r="O30" s="264"/>
      <c r="P30" s="264"/>
      <c r="Q30" s="264"/>
      <c r="R30" s="264"/>
      <c r="S30" s="264"/>
      <c r="T30" s="264"/>
      <c r="U30" s="264"/>
      <c r="V30" s="280"/>
      <c r="W30" s="280"/>
      <c r="X30" s="280"/>
      <c r="Y30" s="49"/>
      <c r="Z30" s="280"/>
      <c r="AA30" s="280"/>
      <c r="AB30" s="280"/>
      <c r="AC30" s="264"/>
      <c r="AD30" s="264"/>
      <c r="AE30" s="264"/>
      <c r="AF30" s="264"/>
      <c r="AG30" s="264"/>
      <c r="AH30" s="264"/>
      <c r="AI30" s="264"/>
      <c r="AJ30" s="264"/>
      <c r="AK30" s="264"/>
      <c r="AL30" s="264"/>
      <c r="AM30" s="264" t="s">
        <v>20</v>
      </c>
      <c r="AN30" s="264"/>
      <c r="AO30" s="259" t="s">
        <v>39</v>
      </c>
      <c r="AP30" s="259"/>
      <c r="AQ30" s="259"/>
      <c r="AR30" s="259" t="s">
        <v>20</v>
      </c>
    </row>
    <row r="31" spans="1:44">
      <c r="A31" s="14"/>
      <c r="B31" s="14"/>
      <c r="C31" s="14"/>
      <c r="D31" s="13"/>
      <c r="E31" s="265"/>
      <c r="F31" s="266"/>
      <c r="G31" s="13"/>
      <c r="H31" s="264"/>
      <c r="I31" s="264"/>
      <c r="J31" s="264"/>
      <c r="K31" s="264"/>
      <c r="L31" s="259"/>
      <c r="M31" s="259"/>
      <c r="N31" s="264"/>
      <c r="O31" s="264"/>
      <c r="P31" s="264"/>
      <c r="Q31" s="264"/>
      <c r="R31" s="264"/>
      <c r="S31" s="264"/>
      <c r="T31" s="264"/>
      <c r="U31" s="264"/>
      <c r="V31" s="280"/>
      <c r="W31" s="280"/>
      <c r="X31" s="280"/>
      <c r="Y31" s="49"/>
      <c r="Z31" s="280"/>
      <c r="AA31" s="280"/>
      <c r="AB31" s="280"/>
      <c r="AC31" s="264"/>
      <c r="AD31" s="264"/>
      <c r="AE31" s="264"/>
      <c r="AF31" s="264"/>
      <c r="AG31" s="264"/>
      <c r="AH31" s="264"/>
      <c r="AI31" s="264"/>
      <c r="AJ31" s="264"/>
      <c r="AK31" s="264"/>
      <c r="AL31" s="264"/>
      <c r="AM31" s="264"/>
      <c r="AN31" s="264"/>
      <c r="AO31" s="259"/>
      <c r="AP31" s="259"/>
      <c r="AQ31" s="259"/>
      <c r="AR31" s="259"/>
    </row>
    <row r="32" spans="1:44">
      <c r="A32" s="14"/>
      <c r="B32" s="271" t="s">
        <v>57</v>
      </c>
      <c r="C32" s="271"/>
      <c r="D32" s="271"/>
      <c r="E32" s="271"/>
      <c r="F32" s="271"/>
      <c r="G32" s="271"/>
      <c r="H32" s="271"/>
      <c r="I32" s="271"/>
      <c r="J32" s="271"/>
      <c r="K32" s="271"/>
      <c r="L32" s="271"/>
      <c r="M32" s="271"/>
      <c r="N32" s="271"/>
      <c r="O32" s="271"/>
      <c r="P32" s="271"/>
      <c r="Q32" s="271"/>
      <c r="R32" s="271"/>
      <c r="S32" s="271"/>
      <c r="T32" s="271"/>
      <c r="U32" s="271"/>
      <c r="V32" s="271"/>
      <c r="W32" s="271"/>
      <c r="X32" s="271"/>
      <c r="Y32" s="271"/>
      <c r="Z32" s="271"/>
      <c r="AA32" s="271"/>
      <c r="AB32" s="271"/>
      <c r="AC32" s="271"/>
      <c r="AD32" s="271"/>
      <c r="AE32" s="271"/>
      <c r="AF32" s="271"/>
      <c r="AG32" s="271"/>
      <c r="AH32" s="271"/>
      <c r="AI32" s="271"/>
      <c r="AJ32" s="271"/>
      <c r="AK32" s="271"/>
      <c r="AL32" s="271"/>
      <c r="AM32" s="271"/>
      <c r="AN32" s="271"/>
      <c r="AO32" s="272">
        <f>(AK24+AK27)/2*100</f>
        <v>98.712396520679206</v>
      </c>
      <c r="AP32" s="272"/>
      <c r="AQ32" s="272"/>
      <c r="AR32" s="272"/>
    </row>
    <row r="33" spans="1:44">
      <c r="A33" s="252" t="s">
        <v>93</v>
      </c>
      <c r="B33" s="252"/>
      <c r="C33" s="252"/>
      <c r="D33" s="252"/>
      <c r="E33" s="252"/>
      <c r="F33" s="252"/>
      <c r="G33" s="252"/>
      <c r="H33" s="252"/>
      <c r="I33" s="252"/>
      <c r="J33" s="252"/>
      <c r="K33" s="252"/>
      <c r="L33" s="252"/>
      <c r="M33" s="252"/>
      <c r="N33" s="252"/>
      <c r="O33" s="252"/>
      <c r="P33" s="252"/>
      <c r="Q33" s="252"/>
      <c r="R33" s="252"/>
      <c r="S33" s="252"/>
      <c r="T33" s="252"/>
      <c r="U33" s="252"/>
      <c r="V33" s="252"/>
      <c r="W33" s="252"/>
      <c r="X33" s="252"/>
      <c r="Y33" s="252"/>
      <c r="Z33" s="252"/>
      <c r="AA33" s="252"/>
      <c r="AB33" s="252"/>
      <c r="AC33" s="252"/>
      <c r="AD33" s="252"/>
      <c r="AE33" s="252"/>
      <c r="AF33" s="252"/>
      <c r="AG33" s="252"/>
      <c r="AH33" s="252"/>
      <c r="AI33" s="252"/>
      <c r="AJ33" s="252"/>
      <c r="AK33" s="252"/>
      <c r="AL33" s="252"/>
      <c r="AM33" s="252"/>
      <c r="AN33" s="252"/>
      <c r="AO33" s="252"/>
      <c r="AP33" s="252"/>
      <c r="AQ33" s="252"/>
      <c r="AR33" s="252"/>
    </row>
    <row r="34" spans="1:44">
      <c r="A34" s="253" t="s">
        <v>27</v>
      </c>
      <c r="B34" s="253"/>
      <c r="C34" s="253"/>
      <c r="D34" s="253"/>
      <c r="E34" s="253"/>
      <c r="F34" s="253"/>
      <c r="G34" s="253"/>
      <c r="H34" s="253"/>
      <c r="I34" s="253"/>
      <c r="J34" s="253"/>
      <c r="K34" s="253"/>
      <c r="L34" s="253"/>
      <c r="M34" s="253"/>
      <c r="N34" s="253"/>
      <c r="O34" s="253"/>
      <c r="P34" s="253"/>
      <c r="Q34" s="253"/>
      <c r="R34" s="253"/>
      <c r="S34" s="253"/>
      <c r="T34" s="253"/>
      <c r="U34" s="253"/>
      <c r="V34" s="253"/>
      <c r="W34" s="253"/>
      <c r="X34" s="253"/>
      <c r="Y34" s="253"/>
      <c r="Z34" s="253"/>
      <c r="AA34" s="253"/>
      <c r="AB34" s="253"/>
      <c r="AC34" s="253"/>
      <c r="AD34" s="253"/>
      <c r="AE34" s="253"/>
      <c r="AF34" s="253"/>
      <c r="AG34" s="253"/>
      <c r="AH34" s="253"/>
      <c r="AI34" s="253"/>
      <c r="AJ34" s="253"/>
      <c r="AK34" s="253"/>
      <c r="AL34" s="253"/>
      <c r="AM34" s="253"/>
      <c r="AN34" s="253"/>
      <c r="AO34" s="253"/>
      <c r="AP34" s="253"/>
      <c r="AQ34" s="253"/>
      <c r="AR34" s="253"/>
    </row>
    <row r="35" spans="1:44" ht="104.25" customHeight="1">
      <c r="A35" s="334">
        <v>1</v>
      </c>
      <c r="B35" s="336" t="s">
        <v>95</v>
      </c>
      <c r="C35" s="14" t="s">
        <v>202</v>
      </c>
      <c r="D35" s="13" t="s">
        <v>51</v>
      </c>
      <c r="E35" s="265">
        <f t="shared" ref="E35:E43" si="0">H35</f>
        <v>100</v>
      </c>
      <c r="F35" s="266"/>
      <c r="G35" s="13">
        <f t="shared" ref="G35:G43" si="1">J35</f>
        <v>100</v>
      </c>
      <c r="H35" s="321">
        <f>прил.2!AG40</f>
        <v>100</v>
      </c>
      <c r="I35" s="322"/>
      <c r="J35" s="321">
        <f>прил.2!AH40</f>
        <v>100</v>
      </c>
      <c r="K35" s="322"/>
      <c r="L35" s="259">
        <f>G35/E35</f>
        <v>1</v>
      </c>
      <c r="M35" s="259"/>
      <c r="N35" s="269">
        <f t="shared" ref="N35:N43" si="2">V35</f>
        <v>357637448.45999998</v>
      </c>
      <c r="O35" s="270"/>
      <c r="P35" s="269">
        <f t="shared" ref="P35:P43" si="3">X35</f>
        <v>0</v>
      </c>
      <c r="Q35" s="270"/>
      <c r="R35" s="269">
        <f t="shared" ref="R35:R43" si="4">Z35</f>
        <v>356376184.34999996</v>
      </c>
      <c r="S35" s="270"/>
      <c r="T35" s="269">
        <f t="shared" ref="T35:T43" si="5">AB35</f>
        <v>0</v>
      </c>
      <c r="U35" s="270"/>
      <c r="V35" s="254">
        <f>прил.2!S40</f>
        <v>357637448.45999998</v>
      </c>
      <c r="W35" s="255"/>
      <c r="X35" s="256"/>
      <c r="Y35" s="53">
        <v>0</v>
      </c>
      <c r="Z35" s="254">
        <f>прил.2!T40</f>
        <v>356376184.34999996</v>
      </c>
      <c r="AA35" s="255"/>
      <c r="AB35" s="256"/>
      <c r="AC35" s="257">
        <v>0</v>
      </c>
      <c r="AD35" s="257"/>
      <c r="AE35" s="257"/>
      <c r="AF35" s="257"/>
      <c r="AG35" s="258">
        <f>Z35/V35</f>
        <v>0.99647334440106572</v>
      </c>
      <c r="AH35" s="258"/>
      <c r="AI35" s="258"/>
      <c r="AJ35" s="258" t="s">
        <v>20</v>
      </c>
      <c r="AK35" s="258">
        <f>(L38+L37+L36+L35)/4/AG35</f>
        <v>0.9920651192092117</v>
      </c>
      <c r="AL35" s="258"/>
      <c r="AM35" s="258"/>
      <c r="AN35" s="258"/>
      <c r="AO35" s="259" t="s">
        <v>20</v>
      </c>
      <c r="AP35" s="259"/>
      <c r="AQ35" s="259"/>
      <c r="AR35" s="259"/>
    </row>
    <row r="36" spans="1:44" ht="63">
      <c r="A36" s="338"/>
      <c r="B36" s="337"/>
      <c r="C36" s="14" t="s">
        <v>203</v>
      </c>
      <c r="D36" s="13" t="s">
        <v>51</v>
      </c>
      <c r="E36" s="265">
        <f t="shared" si="0"/>
        <v>100</v>
      </c>
      <c r="F36" s="266"/>
      <c r="G36" s="13">
        <f t="shared" si="1"/>
        <v>100</v>
      </c>
      <c r="H36" s="321">
        <f>прил.2!AG41</f>
        <v>100</v>
      </c>
      <c r="I36" s="322"/>
      <c r="J36" s="321">
        <v>100</v>
      </c>
      <c r="K36" s="322"/>
      <c r="L36" s="259">
        <f t="shared" ref="L36:L43" si="6">G36/E36</f>
        <v>1</v>
      </c>
      <c r="M36" s="259"/>
      <c r="N36" s="269">
        <f t="shared" si="2"/>
        <v>0</v>
      </c>
      <c r="O36" s="270"/>
      <c r="P36" s="269">
        <f t="shared" si="3"/>
        <v>0</v>
      </c>
      <c r="Q36" s="270"/>
      <c r="R36" s="269">
        <f t="shared" si="4"/>
        <v>0</v>
      </c>
      <c r="S36" s="270"/>
      <c r="T36" s="269">
        <f t="shared" si="5"/>
        <v>0</v>
      </c>
      <c r="U36" s="270"/>
      <c r="V36" s="254">
        <v>0</v>
      </c>
      <c r="W36" s="255"/>
      <c r="X36" s="256"/>
      <c r="Y36" s="53">
        <v>0</v>
      </c>
      <c r="Z36" s="254">
        <v>0</v>
      </c>
      <c r="AA36" s="255"/>
      <c r="AB36" s="256"/>
      <c r="AC36" s="257">
        <v>0</v>
      </c>
      <c r="AD36" s="257"/>
      <c r="AE36" s="257"/>
      <c r="AF36" s="257"/>
      <c r="AG36" s="258">
        <v>0</v>
      </c>
      <c r="AH36" s="258"/>
      <c r="AI36" s="258"/>
      <c r="AJ36" s="258"/>
      <c r="AK36" s="264"/>
      <c r="AL36" s="264"/>
      <c r="AM36" s="264"/>
      <c r="AN36" s="264"/>
      <c r="AO36" s="259" t="s">
        <v>20</v>
      </c>
      <c r="AP36" s="259"/>
      <c r="AQ36" s="259"/>
      <c r="AR36" s="259"/>
    </row>
    <row r="37" spans="1:44" ht="37.5" customHeight="1">
      <c r="A37" s="338"/>
      <c r="B37" s="337"/>
      <c r="C37" s="14" t="s">
        <v>204</v>
      </c>
      <c r="D37" s="13" t="s">
        <v>51</v>
      </c>
      <c r="E37" s="265">
        <f t="shared" si="0"/>
        <v>98.4</v>
      </c>
      <c r="F37" s="266"/>
      <c r="G37" s="13">
        <f t="shared" si="1"/>
        <v>97.9</v>
      </c>
      <c r="H37" s="321">
        <f>прил.2!AG42</f>
        <v>98.4</v>
      </c>
      <c r="I37" s="322"/>
      <c r="J37" s="321">
        <f>прил.2!AH42</f>
        <v>97.9</v>
      </c>
      <c r="K37" s="322"/>
      <c r="L37" s="259">
        <f t="shared" si="6"/>
        <v>0.99491869918699183</v>
      </c>
      <c r="M37" s="259"/>
      <c r="N37" s="269">
        <f t="shared" si="2"/>
        <v>0</v>
      </c>
      <c r="O37" s="270"/>
      <c r="P37" s="269">
        <f t="shared" si="3"/>
        <v>0</v>
      </c>
      <c r="Q37" s="270"/>
      <c r="R37" s="269">
        <f t="shared" si="4"/>
        <v>0</v>
      </c>
      <c r="S37" s="270"/>
      <c r="T37" s="269">
        <f t="shared" si="5"/>
        <v>0</v>
      </c>
      <c r="U37" s="270"/>
      <c r="V37" s="254">
        <v>0</v>
      </c>
      <c r="W37" s="255"/>
      <c r="X37" s="256"/>
      <c r="Y37" s="53">
        <v>0</v>
      </c>
      <c r="Z37" s="254">
        <v>0</v>
      </c>
      <c r="AA37" s="255"/>
      <c r="AB37" s="256"/>
      <c r="AC37" s="257">
        <v>0</v>
      </c>
      <c r="AD37" s="257"/>
      <c r="AE37" s="257"/>
      <c r="AF37" s="257"/>
      <c r="AG37" s="258">
        <v>0</v>
      </c>
      <c r="AH37" s="258"/>
      <c r="AI37" s="258"/>
      <c r="AJ37" s="258"/>
      <c r="AK37" s="264"/>
      <c r="AL37" s="264"/>
      <c r="AM37" s="264"/>
      <c r="AN37" s="264"/>
      <c r="AO37" s="259" t="s">
        <v>20</v>
      </c>
      <c r="AP37" s="259"/>
      <c r="AQ37" s="259"/>
      <c r="AR37" s="259"/>
    </row>
    <row r="38" spans="1:44" ht="34.5" customHeight="1">
      <c r="A38" s="335"/>
      <c r="B38" s="339"/>
      <c r="C38" s="14" t="s">
        <v>205</v>
      </c>
      <c r="D38" s="13" t="s">
        <v>89</v>
      </c>
      <c r="E38" s="265">
        <f t="shared" si="0"/>
        <v>3247</v>
      </c>
      <c r="F38" s="266"/>
      <c r="G38" s="13">
        <f t="shared" si="1"/>
        <v>3115</v>
      </c>
      <c r="H38" s="321">
        <f>прил.2!AG43</f>
        <v>3247</v>
      </c>
      <c r="I38" s="322"/>
      <c r="J38" s="321">
        <f>прил.2!AH43</f>
        <v>3115</v>
      </c>
      <c r="K38" s="322"/>
      <c r="L38" s="259">
        <f t="shared" si="6"/>
        <v>0.95934708962118875</v>
      </c>
      <c r="M38" s="259"/>
      <c r="N38" s="269">
        <f t="shared" si="2"/>
        <v>0</v>
      </c>
      <c r="O38" s="270"/>
      <c r="P38" s="269">
        <f t="shared" si="3"/>
        <v>0</v>
      </c>
      <c r="Q38" s="270"/>
      <c r="R38" s="269">
        <f t="shared" si="4"/>
        <v>0</v>
      </c>
      <c r="S38" s="270"/>
      <c r="T38" s="269">
        <f t="shared" si="5"/>
        <v>0</v>
      </c>
      <c r="U38" s="270"/>
      <c r="V38" s="254">
        <v>0</v>
      </c>
      <c r="W38" s="255"/>
      <c r="X38" s="256"/>
      <c r="Y38" s="53">
        <v>0</v>
      </c>
      <c r="Z38" s="254">
        <v>0</v>
      </c>
      <c r="AA38" s="255"/>
      <c r="AB38" s="256"/>
      <c r="AC38" s="257">
        <v>0</v>
      </c>
      <c r="AD38" s="257"/>
      <c r="AE38" s="257"/>
      <c r="AF38" s="257"/>
      <c r="AG38" s="258">
        <v>0</v>
      </c>
      <c r="AH38" s="258"/>
      <c r="AI38" s="258"/>
      <c r="AJ38" s="258"/>
      <c r="AK38" s="264"/>
      <c r="AL38" s="264"/>
      <c r="AM38" s="264"/>
      <c r="AN38" s="264"/>
      <c r="AO38" s="259" t="s">
        <v>20</v>
      </c>
      <c r="AP38" s="259"/>
      <c r="AQ38" s="259"/>
      <c r="AR38" s="259"/>
    </row>
    <row r="39" spans="1:44" ht="255" customHeight="1">
      <c r="A39" s="334">
        <v>2</v>
      </c>
      <c r="B39" s="336" t="s">
        <v>101</v>
      </c>
      <c r="C39" s="14" t="s">
        <v>102</v>
      </c>
      <c r="D39" s="13" t="s">
        <v>51</v>
      </c>
      <c r="E39" s="265">
        <f t="shared" si="0"/>
        <v>100</v>
      </c>
      <c r="F39" s="266"/>
      <c r="G39" s="13">
        <f t="shared" si="1"/>
        <v>100</v>
      </c>
      <c r="H39" s="321">
        <f>прил.2!AG44</f>
        <v>100</v>
      </c>
      <c r="I39" s="322"/>
      <c r="J39" s="321">
        <f>прил.2!AH44</f>
        <v>100</v>
      </c>
      <c r="K39" s="322"/>
      <c r="L39" s="259">
        <f t="shared" si="6"/>
        <v>1</v>
      </c>
      <c r="M39" s="259"/>
      <c r="N39" s="269">
        <f t="shared" si="2"/>
        <v>343570</v>
      </c>
      <c r="O39" s="270"/>
      <c r="P39" s="269">
        <f t="shared" si="3"/>
        <v>0</v>
      </c>
      <c r="Q39" s="270"/>
      <c r="R39" s="269">
        <f t="shared" si="4"/>
        <v>321860</v>
      </c>
      <c r="S39" s="270"/>
      <c r="T39" s="269">
        <f t="shared" si="5"/>
        <v>0</v>
      </c>
      <c r="U39" s="270"/>
      <c r="V39" s="254">
        <f>прил.2!S44</f>
        <v>343570</v>
      </c>
      <c r="W39" s="255"/>
      <c r="X39" s="256"/>
      <c r="Y39" s="53">
        <v>0</v>
      </c>
      <c r="Z39" s="254">
        <f>прил.2!T44</f>
        <v>321860</v>
      </c>
      <c r="AA39" s="255"/>
      <c r="AB39" s="256"/>
      <c r="AC39" s="257">
        <v>0</v>
      </c>
      <c r="AD39" s="257"/>
      <c r="AE39" s="257"/>
      <c r="AF39" s="257"/>
      <c r="AG39" s="258">
        <f>Z39/V39</f>
        <v>0.93681054806880693</v>
      </c>
      <c r="AH39" s="258"/>
      <c r="AI39" s="258"/>
      <c r="AJ39" s="258" t="s">
        <v>20</v>
      </c>
      <c r="AK39" s="258">
        <v>1</v>
      </c>
      <c r="AL39" s="258"/>
      <c r="AM39" s="258"/>
      <c r="AN39" s="258"/>
      <c r="AO39" s="259" t="s">
        <v>20</v>
      </c>
      <c r="AP39" s="259"/>
      <c r="AQ39" s="259"/>
      <c r="AR39" s="259"/>
    </row>
    <row r="40" spans="1:44" ht="54.75" customHeight="1">
      <c r="A40" s="335"/>
      <c r="B40" s="339"/>
      <c r="C40" s="14" t="s">
        <v>206</v>
      </c>
      <c r="D40" s="13" t="s">
        <v>51</v>
      </c>
      <c r="E40" s="265">
        <f t="shared" si="0"/>
        <v>95.5</v>
      </c>
      <c r="F40" s="266"/>
      <c r="G40" s="13">
        <f t="shared" si="1"/>
        <v>95.5</v>
      </c>
      <c r="H40" s="321">
        <f>прил.2!AG45</f>
        <v>95.5</v>
      </c>
      <c r="I40" s="322"/>
      <c r="J40" s="329">
        <f>прил.2!AH45</f>
        <v>95.5</v>
      </c>
      <c r="K40" s="330"/>
      <c r="L40" s="259">
        <f t="shared" si="6"/>
        <v>1</v>
      </c>
      <c r="M40" s="259"/>
      <c r="N40" s="269">
        <f t="shared" si="2"/>
        <v>0</v>
      </c>
      <c r="O40" s="270"/>
      <c r="P40" s="269">
        <f t="shared" si="3"/>
        <v>0</v>
      </c>
      <c r="Q40" s="270"/>
      <c r="R40" s="269">
        <f t="shared" si="4"/>
        <v>0</v>
      </c>
      <c r="S40" s="270"/>
      <c r="T40" s="269">
        <f t="shared" si="5"/>
        <v>0</v>
      </c>
      <c r="U40" s="270"/>
      <c r="V40" s="254">
        <v>0</v>
      </c>
      <c r="W40" s="255"/>
      <c r="X40" s="256"/>
      <c r="Y40" s="53">
        <v>0</v>
      </c>
      <c r="Z40" s="254">
        <v>0</v>
      </c>
      <c r="AA40" s="255"/>
      <c r="AB40" s="256"/>
      <c r="AC40" s="257">
        <v>0</v>
      </c>
      <c r="AD40" s="257"/>
      <c r="AE40" s="257"/>
      <c r="AF40" s="257"/>
      <c r="AG40" s="258">
        <v>0</v>
      </c>
      <c r="AH40" s="258"/>
      <c r="AI40" s="258"/>
      <c r="AJ40" s="258"/>
      <c r="AK40" s="264"/>
      <c r="AL40" s="264"/>
      <c r="AM40" s="264"/>
      <c r="AN40" s="264"/>
      <c r="AO40" s="259" t="s">
        <v>20</v>
      </c>
      <c r="AP40" s="259"/>
      <c r="AQ40" s="259"/>
      <c r="AR40" s="259"/>
    </row>
    <row r="41" spans="1:44" ht="66.75" customHeight="1">
      <c r="A41" s="13">
        <v>3</v>
      </c>
      <c r="B41" s="14" t="s">
        <v>105</v>
      </c>
      <c r="C41" s="14" t="s">
        <v>106</v>
      </c>
      <c r="D41" s="13" t="s">
        <v>89</v>
      </c>
      <c r="E41" s="265">
        <f t="shared" si="0"/>
        <v>53</v>
      </c>
      <c r="F41" s="266"/>
      <c r="G41" s="13">
        <f t="shared" si="1"/>
        <v>53</v>
      </c>
      <c r="H41" s="321">
        <f>прил.2!AG47</f>
        <v>53</v>
      </c>
      <c r="I41" s="322"/>
      <c r="J41" s="329">
        <f>прил.2!AH47</f>
        <v>53</v>
      </c>
      <c r="K41" s="330"/>
      <c r="L41" s="259">
        <f t="shared" si="6"/>
        <v>1</v>
      </c>
      <c r="M41" s="259"/>
      <c r="N41" s="269">
        <f t="shared" si="2"/>
        <v>577980</v>
      </c>
      <c r="O41" s="270"/>
      <c r="P41" s="269">
        <f t="shared" si="3"/>
        <v>0</v>
      </c>
      <c r="Q41" s="270"/>
      <c r="R41" s="269">
        <f t="shared" si="4"/>
        <v>365270.13</v>
      </c>
      <c r="S41" s="270"/>
      <c r="T41" s="269">
        <f t="shared" si="5"/>
        <v>0</v>
      </c>
      <c r="U41" s="270"/>
      <c r="V41" s="254">
        <f>прил.2!S47</f>
        <v>577980</v>
      </c>
      <c r="W41" s="255"/>
      <c r="X41" s="256"/>
      <c r="Y41" s="53">
        <v>0</v>
      </c>
      <c r="Z41" s="254">
        <f>прил.2!T47</f>
        <v>365270.13</v>
      </c>
      <c r="AA41" s="255"/>
      <c r="AB41" s="256"/>
      <c r="AC41" s="257">
        <v>0</v>
      </c>
      <c r="AD41" s="257"/>
      <c r="AE41" s="257"/>
      <c r="AF41" s="257"/>
      <c r="AG41" s="258">
        <f>(R41-P41+T41)/(N41-P41)</f>
        <v>0.63197710993459977</v>
      </c>
      <c r="AH41" s="258"/>
      <c r="AI41" s="258"/>
      <c r="AJ41" s="258" t="s">
        <v>20</v>
      </c>
      <c r="AK41" s="264">
        <v>1</v>
      </c>
      <c r="AL41" s="264"/>
      <c r="AM41" s="264"/>
      <c r="AN41" s="264"/>
      <c r="AO41" s="259" t="s">
        <v>20</v>
      </c>
      <c r="AP41" s="259"/>
      <c r="AQ41" s="259"/>
      <c r="AR41" s="259"/>
    </row>
    <row r="42" spans="1:44" ht="99" customHeight="1">
      <c r="A42" s="13">
        <v>4</v>
      </c>
      <c r="B42" s="14" t="s">
        <v>108</v>
      </c>
      <c r="C42" s="14" t="s">
        <v>109</v>
      </c>
      <c r="D42" s="13" t="s">
        <v>51</v>
      </c>
      <c r="E42" s="265">
        <f t="shared" si="0"/>
        <v>100</v>
      </c>
      <c r="F42" s="266"/>
      <c r="G42" s="13">
        <f t="shared" si="1"/>
        <v>100</v>
      </c>
      <c r="H42" s="321">
        <f>прил.2!AG50</f>
        <v>100</v>
      </c>
      <c r="I42" s="322"/>
      <c r="J42" s="321">
        <f>прил.2!AH50</f>
        <v>100</v>
      </c>
      <c r="K42" s="322"/>
      <c r="L42" s="259">
        <f t="shared" si="6"/>
        <v>1</v>
      </c>
      <c r="M42" s="259"/>
      <c r="N42" s="269">
        <f t="shared" si="2"/>
        <v>15442090.309999999</v>
      </c>
      <c r="O42" s="270"/>
      <c r="P42" s="269">
        <f t="shared" si="3"/>
        <v>0</v>
      </c>
      <c r="Q42" s="270"/>
      <c r="R42" s="269">
        <f t="shared" si="4"/>
        <v>15442090.299999999</v>
      </c>
      <c r="S42" s="270"/>
      <c r="T42" s="269">
        <f t="shared" si="5"/>
        <v>0</v>
      </c>
      <c r="U42" s="270"/>
      <c r="V42" s="254">
        <f>прил.2!S50</f>
        <v>15442090.309999999</v>
      </c>
      <c r="W42" s="255"/>
      <c r="X42" s="256"/>
      <c r="Y42" s="53">
        <v>0</v>
      </c>
      <c r="Z42" s="254">
        <f>прил.2!T50</f>
        <v>15442090.299999999</v>
      </c>
      <c r="AA42" s="255"/>
      <c r="AB42" s="256"/>
      <c r="AC42" s="257">
        <v>0</v>
      </c>
      <c r="AD42" s="257"/>
      <c r="AE42" s="257"/>
      <c r="AF42" s="257"/>
      <c r="AG42" s="258">
        <f>(R42-P42+T42)/(N42-P42)</f>
        <v>0.99999999935241934</v>
      </c>
      <c r="AH42" s="258"/>
      <c r="AI42" s="258"/>
      <c r="AJ42" s="258" t="s">
        <v>20</v>
      </c>
      <c r="AK42" s="264">
        <v>1</v>
      </c>
      <c r="AL42" s="264"/>
      <c r="AM42" s="264"/>
      <c r="AN42" s="264"/>
      <c r="AO42" s="259" t="s">
        <v>20</v>
      </c>
      <c r="AP42" s="259"/>
      <c r="AQ42" s="259"/>
      <c r="AR42" s="259"/>
    </row>
    <row r="43" spans="1:44" ht="72.75" customHeight="1">
      <c r="A43" s="13">
        <v>5</v>
      </c>
      <c r="B43" s="14" t="s">
        <v>111</v>
      </c>
      <c r="C43" s="14" t="s">
        <v>112</v>
      </c>
      <c r="D43" s="13" t="s">
        <v>51</v>
      </c>
      <c r="E43" s="265">
        <f t="shared" si="0"/>
        <v>100</v>
      </c>
      <c r="F43" s="266"/>
      <c r="G43" s="13">
        <f t="shared" si="1"/>
        <v>100</v>
      </c>
      <c r="H43" s="321">
        <f>прил.2!AG53</f>
        <v>100</v>
      </c>
      <c r="I43" s="322"/>
      <c r="J43" s="321">
        <f>прил.2!AH53</f>
        <v>100</v>
      </c>
      <c r="K43" s="322"/>
      <c r="L43" s="259">
        <f t="shared" si="6"/>
        <v>1</v>
      </c>
      <c r="M43" s="259"/>
      <c r="N43" s="269">
        <f t="shared" si="2"/>
        <v>30955201</v>
      </c>
      <c r="O43" s="270"/>
      <c r="P43" s="269">
        <f t="shared" si="3"/>
        <v>0</v>
      </c>
      <c r="Q43" s="270"/>
      <c r="R43" s="269">
        <f t="shared" si="4"/>
        <v>30870769.420000002</v>
      </c>
      <c r="S43" s="270"/>
      <c r="T43" s="269">
        <f t="shared" si="5"/>
        <v>0</v>
      </c>
      <c r="U43" s="270"/>
      <c r="V43" s="254">
        <v>30955201</v>
      </c>
      <c r="W43" s="255"/>
      <c r="X43" s="256"/>
      <c r="Y43" s="53">
        <v>0</v>
      </c>
      <c r="Z43" s="254">
        <f>прил.2!T53</f>
        <v>30870769.420000002</v>
      </c>
      <c r="AA43" s="255"/>
      <c r="AB43" s="256"/>
      <c r="AC43" s="257">
        <v>0</v>
      </c>
      <c r="AD43" s="257"/>
      <c r="AE43" s="257"/>
      <c r="AF43" s="257"/>
      <c r="AG43" s="258">
        <f>(R43-P43+T43)/(N43-P43)</f>
        <v>0.99727245899647043</v>
      </c>
      <c r="AH43" s="258"/>
      <c r="AI43" s="258"/>
      <c r="AJ43" s="258" t="s">
        <v>20</v>
      </c>
      <c r="AK43" s="258">
        <v>1</v>
      </c>
      <c r="AL43" s="258"/>
      <c r="AM43" s="258"/>
      <c r="AN43" s="258"/>
      <c r="AO43" s="259" t="s">
        <v>20</v>
      </c>
      <c r="AP43" s="259"/>
      <c r="AQ43" s="259"/>
      <c r="AR43" s="259"/>
    </row>
    <row r="44" spans="1:44" ht="216" customHeight="1">
      <c r="A44" s="49">
        <v>6</v>
      </c>
      <c r="B44" s="14" t="s">
        <v>338</v>
      </c>
      <c r="C44" s="14" t="s">
        <v>340</v>
      </c>
      <c r="D44" s="49" t="s">
        <v>51</v>
      </c>
      <c r="E44" s="265">
        <f t="shared" ref="E44" si="7">H44</f>
        <v>100</v>
      </c>
      <c r="F44" s="266"/>
      <c r="G44" s="49">
        <f t="shared" ref="G44" si="8">J44</f>
        <v>100</v>
      </c>
      <c r="H44" s="321">
        <f>прил.2!AG56</f>
        <v>100</v>
      </c>
      <c r="I44" s="322"/>
      <c r="J44" s="321">
        <f>прил.2!AH56</f>
        <v>100</v>
      </c>
      <c r="K44" s="322"/>
      <c r="L44" s="259">
        <f t="shared" ref="L44" si="9">G44/E44</f>
        <v>1</v>
      </c>
      <c r="M44" s="259"/>
      <c r="N44" s="269">
        <f t="shared" ref="N44" si="10">V44</f>
        <v>209930</v>
      </c>
      <c r="O44" s="270"/>
      <c r="P44" s="269">
        <f t="shared" ref="P44" si="11">X44</f>
        <v>0</v>
      </c>
      <c r="Q44" s="270"/>
      <c r="R44" s="269">
        <f t="shared" ref="R44" si="12">Z44</f>
        <v>209930</v>
      </c>
      <c r="S44" s="270"/>
      <c r="T44" s="269">
        <f t="shared" ref="T44" si="13">AB44</f>
        <v>0</v>
      </c>
      <c r="U44" s="270"/>
      <c r="V44" s="254">
        <f>прил.2!S56</f>
        <v>209930</v>
      </c>
      <c r="W44" s="255"/>
      <c r="X44" s="256"/>
      <c r="Y44" s="53">
        <v>0</v>
      </c>
      <c r="Z44" s="254">
        <f>прил.2!T56</f>
        <v>209930</v>
      </c>
      <c r="AA44" s="255"/>
      <c r="AB44" s="256"/>
      <c r="AC44" s="257">
        <v>0</v>
      </c>
      <c r="AD44" s="257"/>
      <c r="AE44" s="257"/>
      <c r="AF44" s="257"/>
      <c r="AG44" s="258">
        <f>(R44-P44+T44)/(N44-P44)</f>
        <v>1</v>
      </c>
      <c r="AH44" s="258"/>
      <c r="AI44" s="258"/>
      <c r="AJ44" s="258" t="s">
        <v>20</v>
      </c>
      <c r="AK44" s="258">
        <f>L44/AG44</f>
        <v>1</v>
      </c>
      <c r="AL44" s="258"/>
      <c r="AM44" s="258"/>
      <c r="AN44" s="258"/>
      <c r="AO44" s="259" t="s">
        <v>20</v>
      </c>
      <c r="AP44" s="259"/>
      <c r="AQ44" s="259"/>
      <c r="AR44" s="259"/>
    </row>
    <row r="45" spans="1:44" ht="220.5" customHeight="1">
      <c r="A45" s="49">
        <v>7</v>
      </c>
      <c r="B45" s="14" t="s">
        <v>339</v>
      </c>
      <c r="C45" s="14" t="s">
        <v>341</v>
      </c>
      <c r="D45" s="49" t="s">
        <v>51</v>
      </c>
      <c r="E45" s="265">
        <f t="shared" ref="E45" si="14">H45</f>
        <v>100</v>
      </c>
      <c r="F45" s="266"/>
      <c r="G45" s="49">
        <f t="shared" ref="G45" si="15">J45</f>
        <v>100</v>
      </c>
      <c r="H45" s="321">
        <f>прил.2!AG59</f>
        <v>100</v>
      </c>
      <c r="I45" s="322"/>
      <c r="J45" s="321">
        <f>прил.2!AH59</f>
        <v>100</v>
      </c>
      <c r="K45" s="322"/>
      <c r="L45" s="259">
        <f t="shared" ref="L45" si="16">G45/E45</f>
        <v>1</v>
      </c>
      <c r="M45" s="259"/>
      <c r="N45" s="269">
        <f t="shared" ref="N45" si="17">V45</f>
        <v>466777.78</v>
      </c>
      <c r="O45" s="270"/>
      <c r="P45" s="269">
        <f t="shared" ref="P45" si="18">X45</f>
        <v>0</v>
      </c>
      <c r="Q45" s="270"/>
      <c r="R45" s="269">
        <f t="shared" ref="R45" si="19">Z45</f>
        <v>459166.18</v>
      </c>
      <c r="S45" s="270"/>
      <c r="T45" s="269">
        <f t="shared" ref="T45" si="20">AB45</f>
        <v>0</v>
      </c>
      <c r="U45" s="270"/>
      <c r="V45" s="254">
        <f>прил.2!S59</f>
        <v>466777.78</v>
      </c>
      <c r="W45" s="255"/>
      <c r="X45" s="256"/>
      <c r="Y45" s="53">
        <v>0</v>
      </c>
      <c r="Z45" s="254">
        <f>прил.2!T59</f>
        <v>459166.18</v>
      </c>
      <c r="AA45" s="255"/>
      <c r="AB45" s="256"/>
      <c r="AC45" s="257">
        <v>0</v>
      </c>
      <c r="AD45" s="257"/>
      <c r="AE45" s="257"/>
      <c r="AF45" s="257"/>
      <c r="AG45" s="258">
        <f>(R45-P45+T45)/(N45-P45)</f>
        <v>0.98369331119403325</v>
      </c>
      <c r="AH45" s="258"/>
      <c r="AI45" s="258"/>
      <c r="AJ45" s="258" t="s">
        <v>20</v>
      </c>
      <c r="AK45" s="258">
        <v>1</v>
      </c>
      <c r="AL45" s="258"/>
      <c r="AM45" s="258"/>
      <c r="AN45" s="258"/>
      <c r="AO45" s="259" t="s">
        <v>20</v>
      </c>
      <c r="AP45" s="259"/>
      <c r="AQ45" s="259"/>
      <c r="AR45" s="259"/>
    </row>
    <row r="46" spans="1:44">
      <c r="A46" s="14"/>
      <c r="B46" s="20"/>
      <c r="C46" s="21" t="s">
        <v>56</v>
      </c>
      <c r="D46" s="22" t="s">
        <v>20</v>
      </c>
      <c r="E46" s="281" t="s">
        <v>20</v>
      </c>
      <c r="F46" s="282"/>
      <c r="G46" s="22" t="s">
        <v>20</v>
      </c>
      <c r="H46" s="253" t="s">
        <v>20</v>
      </c>
      <c r="I46" s="253"/>
      <c r="J46" s="253" t="s">
        <v>20</v>
      </c>
      <c r="K46" s="253"/>
      <c r="L46" s="259"/>
      <c r="M46" s="259"/>
      <c r="N46" s="257">
        <f>SUM(N35:O43)</f>
        <v>404956289.76999998</v>
      </c>
      <c r="O46" s="264"/>
      <c r="P46" s="257">
        <f>SUM(P40:Q43)</f>
        <v>0</v>
      </c>
      <c r="Q46" s="264"/>
      <c r="R46" s="257">
        <f>SUM(R35:S43)</f>
        <v>403376174.19999999</v>
      </c>
      <c r="S46" s="264"/>
      <c r="T46" s="257">
        <f>SUM(T40:U43)</f>
        <v>0</v>
      </c>
      <c r="U46" s="264"/>
      <c r="V46" s="279">
        <f>V35+V39+V41+V42+V43+V44+V45</f>
        <v>405632997.54999995</v>
      </c>
      <c r="W46" s="280"/>
      <c r="X46" s="280"/>
      <c r="Y46" s="53">
        <f>SUM(Y40:Y43)</f>
        <v>0</v>
      </c>
      <c r="Z46" s="279">
        <f>Z45+Z44+Z43+Z42+Z41+Z39+Z35</f>
        <v>404045270.38</v>
      </c>
      <c r="AA46" s="280"/>
      <c r="AB46" s="280"/>
      <c r="AC46" s="257">
        <f>SUM(AC40:AF43)</f>
        <v>0</v>
      </c>
      <c r="AD46" s="264"/>
      <c r="AE46" s="264"/>
      <c r="AF46" s="264"/>
      <c r="AG46" s="264"/>
      <c r="AH46" s="264"/>
      <c r="AI46" s="264"/>
      <c r="AJ46" s="264"/>
      <c r="AK46" s="264"/>
      <c r="AL46" s="264"/>
      <c r="AM46" s="264"/>
      <c r="AN46" s="264"/>
      <c r="AO46" s="259" t="s">
        <v>39</v>
      </c>
      <c r="AP46" s="259"/>
      <c r="AQ46" s="259"/>
      <c r="AR46" s="259" t="s">
        <v>20</v>
      </c>
    </row>
    <row r="47" spans="1:44">
      <c r="A47" s="264" t="s">
        <v>28</v>
      </c>
      <c r="B47" s="264"/>
      <c r="C47" s="264"/>
      <c r="D47" s="264"/>
      <c r="E47" s="264"/>
      <c r="F47" s="264"/>
      <c r="G47" s="264"/>
      <c r="H47" s="264"/>
      <c r="I47" s="264"/>
      <c r="J47" s="264"/>
      <c r="K47" s="264"/>
      <c r="L47" s="264"/>
      <c r="M47" s="264"/>
      <c r="N47" s="264"/>
      <c r="O47" s="264"/>
      <c r="P47" s="264"/>
      <c r="Q47" s="264"/>
      <c r="R47" s="264"/>
      <c r="S47" s="264"/>
      <c r="T47" s="264"/>
      <c r="U47" s="264"/>
      <c r="V47" s="264"/>
      <c r="W47" s="264"/>
      <c r="X47" s="264"/>
      <c r="Y47" s="264"/>
      <c r="Z47" s="264"/>
      <c r="AA47" s="264"/>
      <c r="AB47" s="264"/>
      <c r="AC47" s="264"/>
      <c r="AD47" s="264"/>
      <c r="AE47" s="264"/>
      <c r="AF47" s="264"/>
      <c r="AG47" s="264"/>
      <c r="AH47" s="264"/>
      <c r="AI47" s="264"/>
      <c r="AJ47" s="264"/>
      <c r="AK47" s="264"/>
      <c r="AL47" s="264"/>
      <c r="AM47" s="264"/>
      <c r="AN47" s="264"/>
      <c r="AO47" s="264"/>
      <c r="AP47" s="264"/>
      <c r="AQ47" s="264"/>
      <c r="AR47" s="264"/>
    </row>
    <row r="48" spans="1:44" ht="15" customHeight="1">
      <c r="A48" s="14"/>
      <c r="B48" s="14" t="s">
        <v>29</v>
      </c>
      <c r="C48" s="23" t="s">
        <v>30</v>
      </c>
      <c r="D48" s="13"/>
      <c r="E48" s="265"/>
      <c r="F48" s="266"/>
      <c r="G48" s="13"/>
      <c r="H48" s="264"/>
      <c r="I48" s="264"/>
      <c r="J48" s="264"/>
      <c r="K48" s="264"/>
      <c r="L48" s="259"/>
      <c r="M48" s="259"/>
      <c r="N48" s="264"/>
      <c r="O48" s="264"/>
      <c r="P48" s="264"/>
      <c r="Q48" s="264"/>
      <c r="R48" s="264"/>
      <c r="S48" s="264"/>
      <c r="T48" s="264"/>
      <c r="U48" s="264"/>
      <c r="V48" s="280"/>
      <c r="W48" s="280"/>
      <c r="X48" s="280"/>
      <c r="Y48" s="49"/>
      <c r="Z48" s="280"/>
      <c r="AA48" s="280"/>
      <c r="AB48" s="280"/>
      <c r="AC48" s="264"/>
      <c r="AD48" s="264"/>
      <c r="AE48" s="264"/>
      <c r="AF48" s="264"/>
      <c r="AG48" s="264"/>
      <c r="AH48" s="264"/>
      <c r="AI48" s="264"/>
      <c r="AJ48" s="264"/>
      <c r="AK48" s="264"/>
      <c r="AL48" s="264"/>
      <c r="AM48" s="264" t="s">
        <v>20</v>
      </c>
      <c r="AN48" s="264"/>
      <c r="AO48" s="259" t="s">
        <v>39</v>
      </c>
      <c r="AP48" s="259"/>
      <c r="AQ48" s="259"/>
      <c r="AR48" s="259" t="s">
        <v>20</v>
      </c>
    </row>
    <row r="49" spans="1:44" ht="15" customHeight="1">
      <c r="A49" s="14"/>
      <c r="B49" s="14"/>
      <c r="C49" s="14"/>
      <c r="D49" s="13"/>
      <c r="E49" s="265"/>
      <c r="F49" s="266"/>
      <c r="G49" s="13"/>
      <c r="H49" s="264"/>
      <c r="I49" s="264"/>
      <c r="J49" s="264"/>
      <c r="K49" s="264"/>
      <c r="L49" s="259"/>
      <c r="M49" s="259"/>
      <c r="N49" s="264"/>
      <c r="O49" s="264"/>
      <c r="P49" s="264"/>
      <c r="Q49" s="264"/>
      <c r="R49" s="264"/>
      <c r="S49" s="264"/>
      <c r="T49" s="264"/>
      <c r="U49" s="264"/>
      <c r="V49" s="280"/>
      <c r="W49" s="280"/>
      <c r="X49" s="280"/>
      <c r="Y49" s="49"/>
      <c r="Z49" s="280"/>
      <c r="AA49" s="280"/>
      <c r="AB49" s="280"/>
      <c r="AC49" s="264"/>
      <c r="AD49" s="264"/>
      <c r="AE49" s="264"/>
      <c r="AF49" s="264"/>
      <c r="AG49" s="264"/>
      <c r="AH49" s="264"/>
      <c r="AI49" s="264"/>
      <c r="AJ49" s="264"/>
      <c r="AK49" s="264"/>
      <c r="AL49" s="264"/>
      <c r="AM49" s="264"/>
      <c r="AN49" s="264"/>
      <c r="AO49" s="259"/>
      <c r="AP49" s="259"/>
      <c r="AQ49" s="259"/>
      <c r="AR49" s="259"/>
    </row>
    <row r="50" spans="1:44">
      <c r="A50" s="14"/>
      <c r="B50" s="271" t="s">
        <v>57</v>
      </c>
      <c r="C50" s="271"/>
      <c r="D50" s="271"/>
      <c r="E50" s="271"/>
      <c r="F50" s="271"/>
      <c r="G50" s="271"/>
      <c r="H50" s="271"/>
      <c r="I50" s="271"/>
      <c r="J50" s="271"/>
      <c r="K50" s="271"/>
      <c r="L50" s="271"/>
      <c r="M50" s="271"/>
      <c r="N50" s="271"/>
      <c r="O50" s="271"/>
      <c r="P50" s="271"/>
      <c r="Q50" s="271"/>
      <c r="R50" s="271"/>
      <c r="S50" s="271"/>
      <c r="T50" s="271"/>
      <c r="U50" s="271"/>
      <c r="V50" s="271"/>
      <c r="W50" s="271"/>
      <c r="X50" s="271"/>
      <c r="Y50" s="271"/>
      <c r="Z50" s="271"/>
      <c r="AA50" s="271"/>
      <c r="AB50" s="271"/>
      <c r="AC50" s="271"/>
      <c r="AD50" s="271"/>
      <c r="AE50" s="271"/>
      <c r="AF50" s="271"/>
      <c r="AG50" s="271"/>
      <c r="AH50" s="271"/>
      <c r="AI50" s="271"/>
      <c r="AJ50" s="271"/>
      <c r="AK50" s="271"/>
      <c r="AL50" s="271"/>
      <c r="AM50" s="271"/>
      <c r="AN50" s="271"/>
      <c r="AO50" s="272">
        <f>(AK35+AK39+AK41+AK42+AK43+AK44+AK45)/7*100</f>
        <v>99.8866445601316</v>
      </c>
      <c r="AP50" s="272"/>
      <c r="AQ50" s="272"/>
      <c r="AR50" s="272"/>
    </row>
    <row r="51" spans="1:44">
      <c r="A51" s="252" t="s">
        <v>114</v>
      </c>
      <c r="B51" s="252"/>
      <c r="C51" s="252"/>
      <c r="D51" s="252"/>
      <c r="E51" s="252"/>
      <c r="F51" s="252"/>
      <c r="G51" s="252"/>
      <c r="H51" s="252"/>
      <c r="I51" s="252"/>
      <c r="J51" s="252"/>
      <c r="K51" s="252"/>
      <c r="L51" s="252"/>
      <c r="M51" s="252"/>
      <c r="N51" s="252"/>
      <c r="O51" s="252"/>
      <c r="P51" s="252"/>
      <c r="Q51" s="252"/>
      <c r="R51" s="252"/>
      <c r="S51" s="252"/>
      <c r="T51" s="252"/>
      <c r="U51" s="252"/>
      <c r="V51" s="252"/>
      <c r="W51" s="252"/>
      <c r="X51" s="252"/>
      <c r="Y51" s="252"/>
      <c r="Z51" s="252"/>
      <c r="AA51" s="252"/>
      <c r="AB51" s="252"/>
      <c r="AC51" s="252"/>
      <c r="AD51" s="252"/>
      <c r="AE51" s="252"/>
      <c r="AF51" s="252"/>
      <c r="AG51" s="252"/>
      <c r="AH51" s="252"/>
      <c r="AI51" s="252"/>
      <c r="AJ51" s="252"/>
      <c r="AK51" s="252"/>
      <c r="AL51" s="252"/>
      <c r="AM51" s="252"/>
      <c r="AN51" s="252"/>
      <c r="AO51" s="252"/>
      <c r="AP51" s="252"/>
      <c r="AQ51" s="252"/>
      <c r="AR51" s="252"/>
    </row>
    <row r="52" spans="1:44">
      <c r="A52" s="253" t="s">
        <v>27</v>
      </c>
      <c r="B52" s="253"/>
      <c r="C52" s="253"/>
      <c r="D52" s="253"/>
      <c r="E52" s="253"/>
      <c r="F52" s="253"/>
      <c r="G52" s="253"/>
      <c r="H52" s="253"/>
      <c r="I52" s="253"/>
      <c r="J52" s="253"/>
      <c r="K52" s="253"/>
      <c r="L52" s="253"/>
      <c r="M52" s="253"/>
      <c r="N52" s="253"/>
      <c r="O52" s="253"/>
      <c r="P52" s="253"/>
      <c r="Q52" s="253"/>
      <c r="R52" s="253"/>
      <c r="S52" s="253"/>
      <c r="T52" s="253"/>
      <c r="U52" s="253"/>
      <c r="V52" s="253"/>
      <c r="W52" s="253"/>
      <c r="X52" s="253"/>
      <c r="Y52" s="253"/>
      <c r="Z52" s="253"/>
      <c r="AA52" s="253"/>
      <c r="AB52" s="253"/>
      <c r="AC52" s="253"/>
      <c r="AD52" s="253"/>
      <c r="AE52" s="253"/>
      <c r="AF52" s="253"/>
      <c r="AG52" s="253"/>
      <c r="AH52" s="253"/>
      <c r="AI52" s="253"/>
      <c r="AJ52" s="253"/>
      <c r="AK52" s="253"/>
      <c r="AL52" s="253"/>
      <c r="AM52" s="253"/>
      <c r="AN52" s="253"/>
      <c r="AO52" s="253"/>
      <c r="AP52" s="253"/>
      <c r="AQ52" s="253"/>
      <c r="AR52" s="253"/>
    </row>
    <row r="53" spans="1:44" ht="102" customHeight="1">
      <c r="A53" s="334">
        <v>1</v>
      </c>
      <c r="B53" s="336" t="s">
        <v>316</v>
      </c>
      <c r="C53" s="14" t="s">
        <v>207</v>
      </c>
      <c r="D53" s="13" t="s">
        <v>51</v>
      </c>
      <c r="E53" s="265">
        <f>H53</f>
        <v>100</v>
      </c>
      <c r="F53" s="266"/>
      <c r="G53" s="13">
        <f>J53</f>
        <v>100</v>
      </c>
      <c r="H53" s="321">
        <f>прил.2!AG68</f>
        <v>100</v>
      </c>
      <c r="I53" s="322"/>
      <c r="J53" s="329">
        <f>прил.2!AH68</f>
        <v>100</v>
      </c>
      <c r="K53" s="330"/>
      <c r="L53" s="259">
        <f>G53/E53</f>
        <v>1</v>
      </c>
      <c r="M53" s="259"/>
      <c r="N53" s="269">
        <f>V53</f>
        <v>54269661.530000001</v>
      </c>
      <c r="O53" s="270"/>
      <c r="P53" s="269">
        <f>X53</f>
        <v>0</v>
      </c>
      <c r="Q53" s="270"/>
      <c r="R53" s="269">
        <f>Z53</f>
        <v>53739175.579999998</v>
      </c>
      <c r="S53" s="270"/>
      <c r="T53" s="269">
        <f>AB53</f>
        <v>0</v>
      </c>
      <c r="U53" s="270"/>
      <c r="V53" s="254">
        <f>прил.2!S68</f>
        <v>54269661.530000001</v>
      </c>
      <c r="W53" s="255"/>
      <c r="X53" s="256"/>
      <c r="Y53" s="53">
        <v>0</v>
      </c>
      <c r="Z53" s="254">
        <f>прил.2!T68</f>
        <v>53739175.579999998</v>
      </c>
      <c r="AA53" s="255"/>
      <c r="AB53" s="256"/>
      <c r="AC53" s="257">
        <v>0</v>
      </c>
      <c r="AD53" s="257"/>
      <c r="AE53" s="257"/>
      <c r="AF53" s="257"/>
      <c r="AG53" s="258">
        <f>Z53/V53</f>
        <v>0.99022499984255929</v>
      </c>
      <c r="AH53" s="258"/>
      <c r="AI53" s="258"/>
      <c r="AJ53" s="258" t="s">
        <v>20</v>
      </c>
      <c r="AK53" s="258">
        <v>1</v>
      </c>
      <c r="AL53" s="258"/>
      <c r="AM53" s="258"/>
      <c r="AN53" s="258"/>
      <c r="AO53" s="259" t="s">
        <v>20</v>
      </c>
      <c r="AP53" s="259"/>
      <c r="AQ53" s="259"/>
      <c r="AR53" s="259"/>
    </row>
    <row r="54" spans="1:44" ht="50.25" customHeight="1">
      <c r="A54" s="338"/>
      <c r="B54" s="337"/>
      <c r="C54" s="14" t="s">
        <v>208</v>
      </c>
      <c r="D54" s="13" t="s">
        <v>89</v>
      </c>
      <c r="E54" s="265">
        <f>H54</f>
        <v>3591</v>
      </c>
      <c r="F54" s="266"/>
      <c r="G54" s="13">
        <f>J54</f>
        <v>3691</v>
      </c>
      <c r="H54" s="321">
        <f>прил.2!AG69</f>
        <v>3591</v>
      </c>
      <c r="I54" s="322"/>
      <c r="J54" s="329">
        <f>прил.2!AH69</f>
        <v>3691</v>
      </c>
      <c r="K54" s="330"/>
      <c r="L54" s="259">
        <f>G54/E54</f>
        <v>1.0278473962684489</v>
      </c>
      <c r="M54" s="259"/>
      <c r="N54" s="269">
        <f>V54</f>
        <v>0</v>
      </c>
      <c r="O54" s="270"/>
      <c r="P54" s="269">
        <f>X54</f>
        <v>0</v>
      </c>
      <c r="Q54" s="270"/>
      <c r="R54" s="269">
        <f>Z54</f>
        <v>0</v>
      </c>
      <c r="S54" s="270"/>
      <c r="T54" s="269">
        <f>AB54</f>
        <v>0</v>
      </c>
      <c r="U54" s="270"/>
      <c r="V54" s="254">
        <v>0</v>
      </c>
      <c r="W54" s="255"/>
      <c r="X54" s="256"/>
      <c r="Y54" s="53">
        <v>0</v>
      </c>
      <c r="Z54" s="254">
        <v>0</v>
      </c>
      <c r="AA54" s="255"/>
      <c r="AB54" s="256"/>
      <c r="AC54" s="257">
        <v>0</v>
      </c>
      <c r="AD54" s="257"/>
      <c r="AE54" s="257"/>
      <c r="AF54" s="257"/>
      <c r="AG54" s="258"/>
      <c r="AH54" s="258"/>
      <c r="AI54" s="258"/>
      <c r="AJ54" s="258"/>
      <c r="AK54" s="258"/>
      <c r="AL54" s="258"/>
      <c r="AM54" s="258"/>
      <c r="AN54" s="258"/>
      <c r="AO54" s="259" t="s">
        <v>20</v>
      </c>
      <c r="AP54" s="259"/>
      <c r="AQ54" s="259"/>
      <c r="AR54" s="259"/>
    </row>
    <row r="55" spans="1:44" ht="73.5" customHeight="1">
      <c r="A55" s="335"/>
      <c r="B55" s="339"/>
      <c r="C55" s="14" t="s">
        <v>209</v>
      </c>
      <c r="D55" s="13" t="s">
        <v>51</v>
      </c>
      <c r="E55" s="265">
        <f>H55</f>
        <v>100</v>
      </c>
      <c r="F55" s="266"/>
      <c r="G55" s="13">
        <f>J55</f>
        <v>100</v>
      </c>
      <c r="H55" s="321">
        <f>прил.2!AG70</f>
        <v>100</v>
      </c>
      <c r="I55" s="322"/>
      <c r="J55" s="321">
        <f>прил.2!AH70</f>
        <v>100</v>
      </c>
      <c r="K55" s="322"/>
      <c r="L55" s="259">
        <f>G55/E55</f>
        <v>1</v>
      </c>
      <c r="M55" s="259"/>
      <c r="N55" s="269">
        <f>V55</f>
        <v>0</v>
      </c>
      <c r="O55" s="270"/>
      <c r="P55" s="269">
        <f>X55</f>
        <v>0</v>
      </c>
      <c r="Q55" s="270"/>
      <c r="R55" s="269">
        <f>Z55</f>
        <v>0</v>
      </c>
      <c r="S55" s="270"/>
      <c r="T55" s="269">
        <f>AB55</f>
        <v>0</v>
      </c>
      <c r="U55" s="270"/>
      <c r="V55" s="254">
        <v>0</v>
      </c>
      <c r="W55" s="255"/>
      <c r="X55" s="256"/>
      <c r="Y55" s="53">
        <v>0</v>
      </c>
      <c r="Z55" s="254">
        <v>0</v>
      </c>
      <c r="AA55" s="255"/>
      <c r="AB55" s="256"/>
      <c r="AC55" s="257">
        <v>0</v>
      </c>
      <c r="AD55" s="257"/>
      <c r="AE55" s="257"/>
      <c r="AF55" s="257"/>
      <c r="AG55" s="258"/>
      <c r="AH55" s="258"/>
      <c r="AI55" s="258"/>
      <c r="AJ55" s="258"/>
      <c r="AK55" s="258"/>
      <c r="AL55" s="258"/>
      <c r="AM55" s="258"/>
      <c r="AN55" s="258"/>
      <c r="AO55" s="259" t="s">
        <v>20</v>
      </c>
      <c r="AP55" s="259"/>
      <c r="AQ55" s="259"/>
      <c r="AR55" s="259"/>
    </row>
    <row r="56" spans="1:44" ht="78.75">
      <c r="A56" s="24"/>
      <c r="B56" s="25" t="s">
        <v>286</v>
      </c>
      <c r="C56" s="14" t="s">
        <v>313</v>
      </c>
      <c r="D56" s="13" t="s">
        <v>51</v>
      </c>
      <c r="E56" s="265">
        <v>0</v>
      </c>
      <c r="F56" s="266"/>
      <c r="G56" s="13">
        <v>0</v>
      </c>
      <c r="H56" s="265">
        <f>прил.2!AG71</f>
        <v>3.7</v>
      </c>
      <c r="I56" s="323"/>
      <c r="J56" s="265">
        <f>прил.2!AH71</f>
        <v>3.7</v>
      </c>
      <c r="K56" s="323"/>
      <c r="L56" s="303">
        <f>J56/H56</f>
        <v>1</v>
      </c>
      <c r="M56" s="324"/>
      <c r="N56" s="26"/>
      <c r="O56" s="27"/>
      <c r="P56" s="26"/>
      <c r="Q56" s="27"/>
      <c r="R56" s="26"/>
      <c r="S56" s="27"/>
      <c r="T56" s="26"/>
      <c r="U56" s="27"/>
      <c r="V56" s="254">
        <f>прил.2!S71</f>
        <v>1424652.03</v>
      </c>
      <c r="W56" s="255"/>
      <c r="X56" s="256"/>
      <c r="Y56" s="53"/>
      <c r="Z56" s="254">
        <f>прил.2!T71</f>
        <v>1424652.03</v>
      </c>
      <c r="AA56" s="255"/>
      <c r="AB56" s="256"/>
      <c r="AC56" s="257">
        <v>0</v>
      </c>
      <c r="AD56" s="257"/>
      <c r="AE56" s="257"/>
      <c r="AF56" s="257"/>
      <c r="AG56" s="258">
        <f>Z56/V56</f>
        <v>1</v>
      </c>
      <c r="AH56" s="258"/>
      <c r="AI56" s="258"/>
      <c r="AJ56" s="258"/>
      <c r="AK56" s="258">
        <f>L56/AG56</f>
        <v>1</v>
      </c>
      <c r="AL56" s="258"/>
      <c r="AM56" s="258"/>
      <c r="AN56" s="258"/>
      <c r="AO56" s="259" t="s">
        <v>20</v>
      </c>
      <c r="AP56" s="259"/>
      <c r="AQ56" s="259"/>
      <c r="AR56" s="259"/>
    </row>
    <row r="57" spans="1:44">
      <c r="A57" s="14"/>
      <c r="B57" s="20"/>
      <c r="C57" s="21" t="s">
        <v>56</v>
      </c>
      <c r="D57" s="22" t="s">
        <v>20</v>
      </c>
      <c r="E57" s="281" t="s">
        <v>20</v>
      </c>
      <c r="F57" s="282"/>
      <c r="G57" s="22" t="s">
        <v>20</v>
      </c>
      <c r="H57" s="253" t="s">
        <v>20</v>
      </c>
      <c r="I57" s="253"/>
      <c r="J57" s="253" t="s">
        <v>20</v>
      </c>
      <c r="K57" s="253"/>
      <c r="L57" s="259"/>
      <c r="M57" s="259"/>
      <c r="N57" s="257">
        <f>SUM(N53:O55)</f>
        <v>54269661.530000001</v>
      </c>
      <c r="O57" s="264"/>
      <c r="P57" s="257">
        <f>SUM(P52:Q55)</f>
        <v>0</v>
      </c>
      <c r="Q57" s="264"/>
      <c r="R57" s="257">
        <f>SUM(R53:S55)</f>
        <v>53739175.579999998</v>
      </c>
      <c r="S57" s="264"/>
      <c r="T57" s="257">
        <f>SUM(T52:U55)</f>
        <v>0</v>
      </c>
      <c r="U57" s="264"/>
      <c r="V57" s="279">
        <f>V53+V56</f>
        <v>55694313.560000002</v>
      </c>
      <c r="W57" s="280"/>
      <c r="X57" s="280"/>
      <c r="Y57" s="53">
        <f>SUM(Y52:Y55)</f>
        <v>0</v>
      </c>
      <c r="Z57" s="279">
        <f>Z53+Z56</f>
        <v>55163827.609999999</v>
      </c>
      <c r="AA57" s="280"/>
      <c r="AB57" s="280"/>
      <c r="AC57" s="257">
        <f>SUM(AC52:AF55)</f>
        <v>0</v>
      </c>
      <c r="AD57" s="264"/>
      <c r="AE57" s="264"/>
      <c r="AF57" s="264"/>
      <c r="AG57" s="264"/>
      <c r="AH57" s="264"/>
      <c r="AI57" s="264"/>
      <c r="AJ57" s="264"/>
      <c r="AK57" s="264"/>
      <c r="AL57" s="264"/>
      <c r="AM57" s="264"/>
      <c r="AN57" s="264"/>
      <c r="AO57" s="259" t="s">
        <v>39</v>
      </c>
      <c r="AP57" s="259"/>
      <c r="AQ57" s="259"/>
      <c r="AR57" s="259" t="s">
        <v>20</v>
      </c>
    </row>
    <row r="58" spans="1:44" ht="15.75" customHeight="1">
      <c r="A58" s="264" t="s">
        <v>28</v>
      </c>
      <c r="B58" s="264"/>
      <c r="C58" s="264"/>
      <c r="D58" s="264"/>
      <c r="E58" s="264"/>
      <c r="F58" s="264"/>
      <c r="G58" s="264"/>
      <c r="H58" s="264"/>
      <c r="I58" s="264"/>
      <c r="J58" s="264"/>
      <c r="K58" s="264"/>
      <c r="L58" s="264"/>
      <c r="M58" s="264"/>
      <c r="N58" s="264"/>
      <c r="O58" s="264"/>
      <c r="P58" s="264"/>
      <c r="Q58" s="264"/>
      <c r="R58" s="264"/>
      <c r="S58" s="264"/>
      <c r="T58" s="264"/>
      <c r="U58" s="264"/>
      <c r="V58" s="264"/>
      <c r="W58" s="264"/>
      <c r="X58" s="264"/>
      <c r="Y58" s="264"/>
      <c r="Z58" s="264"/>
      <c r="AA58" s="264"/>
      <c r="AB58" s="264"/>
      <c r="AC58" s="264"/>
      <c r="AD58" s="264"/>
      <c r="AE58" s="264"/>
      <c r="AF58" s="264"/>
      <c r="AG58" s="264"/>
      <c r="AH58" s="264"/>
      <c r="AI58" s="264"/>
      <c r="AJ58" s="264"/>
      <c r="AK58" s="264"/>
      <c r="AL58" s="264"/>
      <c r="AM58" s="264"/>
      <c r="AN58" s="264"/>
      <c r="AO58" s="264"/>
      <c r="AP58" s="264"/>
      <c r="AQ58" s="264"/>
      <c r="AR58" s="264"/>
    </row>
    <row r="59" spans="1:44">
      <c r="A59" s="14"/>
      <c r="B59" s="14" t="s">
        <v>29</v>
      </c>
      <c r="C59" s="23" t="s">
        <v>30</v>
      </c>
      <c r="D59" s="13"/>
      <c r="E59" s="265"/>
      <c r="F59" s="266"/>
      <c r="G59" s="13"/>
      <c r="H59" s="264"/>
      <c r="I59" s="264"/>
      <c r="J59" s="264"/>
      <c r="K59" s="264"/>
      <c r="L59" s="259"/>
      <c r="M59" s="259"/>
      <c r="N59" s="264"/>
      <c r="O59" s="264"/>
      <c r="P59" s="264"/>
      <c r="Q59" s="264"/>
      <c r="R59" s="264"/>
      <c r="S59" s="264"/>
      <c r="T59" s="264"/>
      <c r="U59" s="264"/>
      <c r="V59" s="280"/>
      <c r="W59" s="280"/>
      <c r="X59" s="280"/>
      <c r="Y59" s="49"/>
      <c r="Z59" s="280"/>
      <c r="AA59" s="280"/>
      <c r="AB59" s="280"/>
      <c r="AC59" s="264"/>
      <c r="AD59" s="264"/>
      <c r="AE59" s="264"/>
      <c r="AF59" s="264"/>
      <c r="AG59" s="264"/>
      <c r="AH59" s="264"/>
      <c r="AI59" s="264"/>
      <c r="AJ59" s="264"/>
      <c r="AK59" s="264"/>
      <c r="AL59" s="264"/>
      <c r="AM59" s="264" t="s">
        <v>20</v>
      </c>
      <c r="AN59" s="264"/>
      <c r="AO59" s="259" t="s">
        <v>39</v>
      </c>
      <c r="AP59" s="259"/>
      <c r="AQ59" s="259"/>
      <c r="AR59" s="259" t="s">
        <v>20</v>
      </c>
    </row>
    <row r="60" spans="1:44">
      <c r="A60" s="14"/>
      <c r="B60" s="14"/>
      <c r="C60" s="14"/>
      <c r="D60" s="13"/>
      <c r="E60" s="265"/>
      <c r="F60" s="266"/>
      <c r="G60" s="13"/>
      <c r="H60" s="264"/>
      <c r="I60" s="264"/>
      <c r="J60" s="264"/>
      <c r="K60" s="264"/>
      <c r="L60" s="259"/>
      <c r="M60" s="259"/>
      <c r="N60" s="264"/>
      <c r="O60" s="264"/>
      <c r="P60" s="264"/>
      <c r="Q60" s="264"/>
      <c r="R60" s="264"/>
      <c r="S60" s="264"/>
      <c r="T60" s="264"/>
      <c r="U60" s="264"/>
      <c r="V60" s="280"/>
      <c r="W60" s="280"/>
      <c r="X60" s="280"/>
      <c r="Y60" s="49"/>
      <c r="Z60" s="280"/>
      <c r="AA60" s="280"/>
      <c r="AB60" s="280"/>
      <c r="AC60" s="264"/>
      <c r="AD60" s="264"/>
      <c r="AE60" s="264"/>
      <c r="AF60" s="264"/>
      <c r="AG60" s="264"/>
      <c r="AH60" s="264"/>
      <c r="AI60" s="264"/>
      <c r="AJ60" s="264"/>
      <c r="AK60" s="264"/>
      <c r="AL60" s="264"/>
      <c r="AM60" s="264"/>
      <c r="AN60" s="264"/>
      <c r="AO60" s="259"/>
      <c r="AP60" s="259"/>
      <c r="AQ60" s="259"/>
      <c r="AR60" s="259"/>
    </row>
    <row r="61" spans="1:44">
      <c r="A61" s="14"/>
      <c r="B61" s="271" t="s">
        <v>57</v>
      </c>
      <c r="C61" s="271"/>
      <c r="D61" s="271"/>
      <c r="E61" s="271"/>
      <c r="F61" s="271"/>
      <c r="G61" s="271"/>
      <c r="H61" s="271"/>
      <c r="I61" s="271"/>
      <c r="J61" s="271"/>
      <c r="K61" s="271"/>
      <c r="L61" s="271"/>
      <c r="M61" s="271"/>
      <c r="N61" s="271"/>
      <c r="O61" s="271"/>
      <c r="P61" s="271"/>
      <c r="Q61" s="271"/>
      <c r="R61" s="271"/>
      <c r="S61" s="271"/>
      <c r="T61" s="271"/>
      <c r="U61" s="271"/>
      <c r="V61" s="271"/>
      <c r="W61" s="271"/>
      <c r="X61" s="271"/>
      <c r="Y61" s="271"/>
      <c r="Z61" s="271"/>
      <c r="AA61" s="271"/>
      <c r="AB61" s="271"/>
      <c r="AC61" s="271"/>
      <c r="AD61" s="271"/>
      <c r="AE61" s="271"/>
      <c r="AF61" s="271"/>
      <c r="AG61" s="271"/>
      <c r="AH61" s="271"/>
      <c r="AI61" s="271"/>
      <c r="AJ61" s="271"/>
      <c r="AK61" s="271"/>
      <c r="AL61" s="271"/>
      <c r="AM61" s="271"/>
      <c r="AN61" s="271"/>
      <c r="AO61" s="272">
        <f>(AK53+AK56)/2*100</f>
        <v>100</v>
      </c>
      <c r="AP61" s="272"/>
      <c r="AQ61" s="272"/>
      <c r="AR61" s="272"/>
    </row>
    <row r="62" spans="1:44">
      <c r="A62" s="252" t="s">
        <v>120</v>
      </c>
      <c r="B62" s="252"/>
      <c r="C62" s="252"/>
      <c r="D62" s="252"/>
      <c r="E62" s="252"/>
      <c r="F62" s="252"/>
      <c r="G62" s="252"/>
      <c r="H62" s="252"/>
      <c r="I62" s="252"/>
      <c r="J62" s="252"/>
      <c r="K62" s="252"/>
      <c r="L62" s="252"/>
      <c r="M62" s="252"/>
      <c r="N62" s="252"/>
      <c r="O62" s="252"/>
      <c r="P62" s="252"/>
      <c r="Q62" s="252"/>
      <c r="R62" s="252"/>
      <c r="S62" s="252"/>
      <c r="T62" s="252"/>
      <c r="U62" s="252"/>
      <c r="V62" s="252"/>
      <c r="W62" s="252"/>
      <c r="X62" s="252"/>
      <c r="Y62" s="252"/>
      <c r="Z62" s="252"/>
      <c r="AA62" s="252"/>
      <c r="AB62" s="252"/>
      <c r="AC62" s="252"/>
      <c r="AD62" s="252"/>
      <c r="AE62" s="252"/>
      <c r="AF62" s="252"/>
      <c r="AG62" s="252"/>
      <c r="AH62" s="252"/>
      <c r="AI62" s="252"/>
      <c r="AJ62" s="252"/>
      <c r="AK62" s="252"/>
      <c r="AL62" s="252"/>
      <c r="AM62" s="252"/>
      <c r="AN62" s="252"/>
      <c r="AO62" s="252"/>
      <c r="AP62" s="252"/>
      <c r="AQ62" s="252"/>
      <c r="AR62" s="252"/>
    </row>
    <row r="63" spans="1:44">
      <c r="A63" s="253" t="s">
        <v>27</v>
      </c>
      <c r="B63" s="253"/>
      <c r="C63" s="253"/>
      <c r="D63" s="253"/>
      <c r="E63" s="253"/>
      <c r="F63" s="253"/>
      <c r="G63" s="253"/>
      <c r="H63" s="253"/>
      <c r="I63" s="253"/>
      <c r="J63" s="253"/>
      <c r="K63" s="253"/>
      <c r="L63" s="253"/>
      <c r="M63" s="253"/>
      <c r="N63" s="253"/>
      <c r="O63" s="253"/>
      <c r="P63" s="253"/>
      <c r="Q63" s="253"/>
      <c r="R63" s="253"/>
      <c r="S63" s="253"/>
      <c r="T63" s="253"/>
      <c r="U63" s="253"/>
      <c r="V63" s="253"/>
      <c r="W63" s="253"/>
      <c r="X63" s="253"/>
      <c r="Y63" s="253"/>
      <c r="Z63" s="253"/>
      <c r="AA63" s="253"/>
      <c r="AB63" s="253"/>
      <c r="AC63" s="253"/>
      <c r="AD63" s="253"/>
      <c r="AE63" s="253"/>
      <c r="AF63" s="253"/>
      <c r="AG63" s="253"/>
      <c r="AH63" s="253"/>
      <c r="AI63" s="253"/>
      <c r="AJ63" s="253"/>
      <c r="AK63" s="253"/>
      <c r="AL63" s="253"/>
      <c r="AM63" s="253"/>
      <c r="AN63" s="253"/>
      <c r="AO63" s="253"/>
      <c r="AP63" s="253"/>
      <c r="AQ63" s="253"/>
      <c r="AR63" s="253"/>
    </row>
    <row r="64" spans="1:44" ht="30" customHeight="1">
      <c r="A64" s="334">
        <v>1</v>
      </c>
      <c r="B64" s="336" t="s">
        <v>343</v>
      </c>
      <c r="C64" s="14" t="s">
        <v>210</v>
      </c>
      <c r="D64" s="13" t="s">
        <v>89</v>
      </c>
      <c r="E64" s="265">
        <f>H64</f>
        <v>1701</v>
      </c>
      <c r="F64" s="266"/>
      <c r="G64" s="13">
        <f>J64</f>
        <v>1675</v>
      </c>
      <c r="H64" s="329">
        <f>прил.2!AG80</f>
        <v>1701</v>
      </c>
      <c r="I64" s="330"/>
      <c r="J64" s="321">
        <f>прил.2!AH80</f>
        <v>1675</v>
      </c>
      <c r="K64" s="322"/>
      <c r="L64" s="259">
        <f>G64/E64</f>
        <v>0.98471487360376253</v>
      </c>
      <c r="M64" s="259"/>
      <c r="N64" s="269">
        <f>V64</f>
        <v>7242183.6400000006</v>
      </c>
      <c r="O64" s="270"/>
      <c r="P64" s="269">
        <f>X64</f>
        <v>0</v>
      </c>
      <c r="Q64" s="270"/>
      <c r="R64" s="269">
        <f>Z64</f>
        <v>7231561.54</v>
      </c>
      <c r="S64" s="270"/>
      <c r="T64" s="269">
        <f>AB64</f>
        <v>0</v>
      </c>
      <c r="U64" s="270"/>
      <c r="V64" s="254">
        <f>прил.2!S80</f>
        <v>7242183.6400000006</v>
      </c>
      <c r="W64" s="255"/>
      <c r="X64" s="256"/>
      <c r="Y64" s="53">
        <v>0</v>
      </c>
      <c r="Z64" s="254">
        <f>прил.2!T80</f>
        <v>7231561.54</v>
      </c>
      <c r="AA64" s="255"/>
      <c r="AB64" s="256"/>
      <c r="AC64" s="257">
        <v>0</v>
      </c>
      <c r="AD64" s="257"/>
      <c r="AE64" s="257"/>
      <c r="AF64" s="257"/>
      <c r="AG64" s="258">
        <f>Z64/V64</f>
        <v>0.99853330148363917</v>
      </c>
      <c r="AH64" s="258"/>
      <c r="AI64" s="258"/>
      <c r="AJ64" s="258" t="s">
        <v>20</v>
      </c>
      <c r="AK64" s="264">
        <f>(L64+L65)/2/AG64</f>
        <v>0.99381506388161345</v>
      </c>
      <c r="AL64" s="264"/>
      <c r="AM64" s="264"/>
      <c r="AN64" s="264"/>
      <c r="AO64" s="259" t="s">
        <v>20</v>
      </c>
      <c r="AP64" s="259"/>
      <c r="AQ64" s="259"/>
      <c r="AR64" s="259"/>
    </row>
    <row r="65" spans="1:44" ht="136.5" customHeight="1">
      <c r="A65" s="335"/>
      <c r="B65" s="337"/>
      <c r="C65" s="14" t="s">
        <v>326</v>
      </c>
      <c r="D65" s="13" t="s">
        <v>51</v>
      </c>
      <c r="E65" s="265">
        <f>H65</f>
        <v>13</v>
      </c>
      <c r="F65" s="266"/>
      <c r="G65" s="13">
        <f>J65</f>
        <v>23.21</v>
      </c>
      <c r="H65" s="329">
        <f>прил.2!AG81</f>
        <v>13</v>
      </c>
      <c r="I65" s="330"/>
      <c r="J65" s="321">
        <f>прил.2!AH81</f>
        <v>23.21</v>
      </c>
      <c r="K65" s="322"/>
      <c r="L65" s="259">
        <v>1</v>
      </c>
      <c r="M65" s="259"/>
      <c r="N65" s="269">
        <f>V65</f>
        <v>0</v>
      </c>
      <c r="O65" s="270"/>
      <c r="P65" s="269">
        <f>X65</f>
        <v>0</v>
      </c>
      <c r="Q65" s="270"/>
      <c r="R65" s="269">
        <f>Z65</f>
        <v>0</v>
      </c>
      <c r="S65" s="270"/>
      <c r="T65" s="269">
        <f>AB65</f>
        <v>0</v>
      </c>
      <c r="U65" s="270"/>
      <c r="V65" s="254">
        <v>0</v>
      </c>
      <c r="W65" s="255"/>
      <c r="X65" s="256"/>
      <c r="Y65" s="53">
        <v>0</v>
      </c>
      <c r="Z65" s="254">
        <v>0</v>
      </c>
      <c r="AA65" s="255"/>
      <c r="AB65" s="256"/>
      <c r="AC65" s="257">
        <v>0</v>
      </c>
      <c r="AD65" s="257"/>
      <c r="AE65" s="257"/>
      <c r="AF65" s="257"/>
      <c r="AG65" s="258">
        <v>0</v>
      </c>
      <c r="AH65" s="258"/>
      <c r="AI65" s="258"/>
      <c r="AJ65" s="258" t="s">
        <v>20</v>
      </c>
      <c r="AK65" s="264"/>
      <c r="AL65" s="264"/>
      <c r="AM65" s="264"/>
      <c r="AN65" s="264"/>
      <c r="AO65" s="259" t="s">
        <v>20</v>
      </c>
      <c r="AP65" s="259"/>
      <c r="AQ65" s="259"/>
      <c r="AR65" s="259"/>
    </row>
    <row r="66" spans="1:44">
      <c r="A66" s="14"/>
      <c r="B66" s="14"/>
      <c r="C66" s="21" t="s">
        <v>56</v>
      </c>
      <c r="D66" s="22" t="s">
        <v>20</v>
      </c>
      <c r="E66" s="281" t="s">
        <v>20</v>
      </c>
      <c r="F66" s="282"/>
      <c r="G66" s="22" t="s">
        <v>20</v>
      </c>
      <c r="H66" s="253" t="s">
        <v>20</v>
      </c>
      <c r="I66" s="253"/>
      <c r="J66" s="253" t="s">
        <v>20</v>
      </c>
      <c r="K66" s="253"/>
      <c r="L66" s="259"/>
      <c r="M66" s="259"/>
      <c r="N66" s="257">
        <f>SUM(N64:O65)</f>
        <v>7242183.6400000006</v>
      </c>
      <c r="O66" s="264"/>
      <c r="P66" s="257">
        <f>SUM(P63:Q65)</f>
        <v>0</v>
      </c>
      <c r="Q66" s="264"/>
      <c r="R66" s="257">
        <f>SUM(R64:S65)</f>
        <v>7231561.54</v>
      </c>
      <c r="S66" s="264"/>
      <c r="T66" s="257">
        <f>SUM(T63:U65)</f>
        <v>0</v>
      </c>
      <c r="U66" s="264"/>
      <c r="V66" s="279">
        <f>SUM(V64:X65)</f>
        <v>7242183.6400000006</v>
      </c>
      <c r="W66" s="280"/>
      <c r="X66" s="280"/>
      <c r="Y66" s="53">
        <f>SUM(Y63:Y65)</f>
        <v>0</v>
      </c>
      <c r="Z66" s="279">
        <f>SUM(Z64:AB65)</f>
        <v>7231561.54</v>
      </c>
      <c r="AA66" s="280"/>
      <c r="AB66" s="280"/>
      <c r="AC66" s="257">
        <f>SUM(AC63:AF65)</f>
        <v>0</v>
      </c>
      <c r="AD66" s="264"/>
      <c r="AE66" s="264"/>
      <c r="AF66" s="264"/>
      <c r="AG66" s="264"/>
      <c r="AH66" s="264"/>
      <c r="AI66" s="264"/>
      <c r="AJ66" s="264"/>
      <c r="AK66" s="264"/>
      <c r="AL66" s="264"/>
      <c r="AM66" s="264"/>
      <c r="AN66" s="264"/>
      <c r="AO66" s="259" t="s">
        <v>39</v>
      </c>
      <c r="AP66" s="259"/>
      <c r="AQ66" s="259"/>
      <c r="AR66" s="259" t="s">
        <v>20</v>
      </c>
    </row>
    <row r="67" spans="1:44">
      <c r="A67" s="264" t="s">
        <v>28</v>
      </c>
      <c r="B67" s="264"/>
      <c r="C67" s="264"/>
      <c r="D67" s="264"/>
      <c r="E67" s="264"/>
      <c r="F67" s="264"/>
      <c r="G67" s="264"/>
      <c r="H67" s="264"/>
      <c r="I67" s="264"/>
      <c r="J67" s="264"/>
      <c r="K67" s="264"/>
      <c r="L67" s="264"/>
      <c r="M67" s="264"/>
      <c r="N67" s="264"/>
      <c r="O67" s="264"/>
      <c r="P67" s="264"/>
      <c r="Q67" s="264"/>
      <c r="R67" s="264"/>
      <c r="S67" s="264"/>
      <c r="T67" s="264"/>
      <c r="U67" s="264"/>
      <c r="V67" s="264"/>
      <c r="W67" s="264"/>
      <c r="X67" s="264"/>
      <c r="Y67" s="264"/>
      <c r="Z67" s="264"/>
      <c r="AA67" s="264"/>
      <c r="AB67" s="264"/>
      <c r="AC67" s="264"/>
      <c r="AD67" s="264"/>
      <c r="AE67" s="264"/>
      <c r="AF67" s="264"/>
      <c r="AG67" s="264"/>
      <c r="AH67" s="264"/>
      <c r="AI67" s="264"/>
      <c r="AJ67" s="264"/>
      <c r="AK67" s="264"/>
      <c r="AL67" s="264"/>
      <c r="AM67" s="264"/>
      <c r="AN67" s="264"/>
      <c r="AO67" s="264"/>
      <c r="AP67" s="264"/>
      <c r="AQ67" s="264"/>
      <c r="AR67" s="264"/>
    </row>
    <row r="68" spans="1:44">
      <c r="A68" s="14"/>
      <c r="B68" s="14" t="s">
        <v>29</v>
      </c>
      <c r="C68" s="23" t="s">
        <v>30</v>
      </c>
      <c r="D68" s="13"/>
      <c r="E68" s="265"/>
      <c r="F68" s="266"/>
      <c r="G68" s="13"/>
      <c r="H68" s="264"/>
      <c r="I68" s="264"/>
      <c r="J68" s="264"/>
      <c r="K68" s="264"/>
      <c r="L68" s="259"/>
      <c r="M68" s="259"/>
      <c r="N68" s="264"/>
      <c r="O68" s="264"/>
      <c r="P68" s="264"/>
      <c r="Q68" s="264"/>
      <c r="R68" s="264"/>
      <c r="S68" s="264"/>
      <c r="T68" s="264"/>
      <c r="U68" s="264"/>
      <c r="V68" s="280"/>
      <c r="W68" s="280"/>
      <c r="X68" s="280"/>
      <c r="Y68" s="49"/>
      <c r="Z68" s="280"/>
      <c r="AA68" s="280"/>
      <c r="AB68" s="280"/>
      <c r="AC68" s="264"/>
      <c r="AD68" s="264"/>
      <c r="AE68" s="264"/>
      <c r="AF68" s="264"/>
      <c r="AG68" s="264"/>
      <c r="AH68" s="264"/>
      <c r="AI68" s="264"/>
      <c r="AJ68" s="264"/>
      <c r="AK68" s="264"/>
      <c r="AL68" s="264"/>
      <c r="AM68" s="264" t="s">
        <v>20</v>
      </c>
      <c r="AN68" s="264"/>
      <c r="AO68" s="259" t="s">
        <v>39</v>
      </c>
      <c r="AP68" s="259"/>
      <c r="AQ68" s="259"/>
      <c r="AR68" s="259" t="s">
        <v>20</v>
      </c>
    </row>
    <row r="69" spans="1:44">
      <c r="A69" s="14"/>
      <c r="B69" s="14"/>
      <c r="C69" s="14"/>
      <c r="D69" s="13"/>
      <c r="E69" s="265"/>
      <c r="F69" s="266"/>
      <c r="G69" s="13"/>
      <c r="H69" s="264"/>
      <c r="I69" s="264"/>
      <c r="J69" s="264"/>
      <c r="K69" s="264"/>
      <c r="L69" s="259"/>
      <c r="M69" s="259"/>
      <c r="N69" s="264"/>
      <c r="O69" s="264"/>
      <c r="P69" s="264"/>
      <c r="Q69" s="264"/>
      <c r="R69" s="264"/>
      <c r="S69" s="264"/>
      <c r="T69" s="264"/>
      <c r="U69" s="264"/>
      <c r="V69" s="280"/>
      <c r="W69" s="280"/>
      <c r="X69" s="280"/>
      <c r="Y69" s="49"/>
      <c r="Z69" s="280"/>
      <c r="AA69" s="280"/>
      <c r="AB69" s="280"/>
      <c r="AC69" s="264"/>
      <c r="AD69" s="264"/>
      <c r="AE69" s="264"/>
      <c r="AF69" s="264"/>
      <c r="AG69" s="264"/>
      <c r="AH69" s="264"/>
      <c r="AI69" s="264"/>
      <c r="AJ69" s="264"/>
      <c r="AK69" s="264"/>
      <c r="AL69" s="264"/>
      <c r="AM69" s="264"/>
      <c r="AN69" s="264"/>
      <c r="AO69" s="259"/>
      <c r="AP69" s="259"/>
      <c r="AQ69" s="259"/>
      <c r="AR69" s="259"/>
    </row>
    <row r="70" spans="1:44">
      <c r="A70" s="14"/>
      <c r="B70" s="271" t="s">
        <v>57</v>
      </c>
      <c r="C70" s="271"/>
      <c r="D70" s="271"/>
      <c r="E70" s="271"/>
      <c r="F70" s="271"/>
      <c r="G70" s="271"/>
      <c r="H70" s="271"/>
      <c r="I70" s="271"/>
      <c r="J70" s="271"/>
      <c r="K70" s="271"/>
      <c r="L70" s="271"/>
      <c r="M70" s="271"/>
      <c r="N70" s="271"/>
      <c r="O70" s="271"/>
      <c r="P70" s="271"/>
      <c r="Q70" s="271"/>
      <c r="R70" s="271"/>
      <c r="S70" s="271"/>
      <c r="T70" s="271"/>
      <c r="U70" s="271"/>
      <c r="V70" s="271"/>
      <c r="W70" s="271"/>
      <c r="X70" s="271"/>
      <c r="Y70" s="271"/>
      <c r="Z70" s="271"/>
      <c r="AA70" s="271"/>
      <c r="AB70" s="271"/>
      <c r="AC70" s="271"/>
      <c r="AD70" s="271"/>
      <c r="AE70" s="271"/>
      <c r="AF70" s="271"/>
      <c r="AG70" s="271"/>
      <c r="AH70" s="271"/>
      <c r="AI70" s="271"/>
      <c r="AJ70" s="271"/>
      <c r="AK70" s="271"/>
      <c r="AL70" s="271"/>
      <c r="AM70" s="271"/>
      <c r="AN70" s="271"/>
      <c r="AO70" s="272">
        <f>(AK64)/1*100</f>
        <v>99.381506388161341</v>
      </c>
      <c r="AP70" s="272"/>
      <c r="AQ70" s="272"/>
      <c r="AR70" s="272"/>
    </row>
    <row r="71" spans="1:44">
      <c r="A71" s="252" t="s">
        <v>127</v>
      </c>
      <c r="B71" s="252"/>
      <c r="C71" s="252"/>
      <c r="D71" s="252"/>
      <c r="E71" s="252"/>
      <c r="F71" s="252"/>
      <c r="G71" s="252"/>
      <c r="H71" s="252"/>
      <c r="I71" s="252"/>
      <c r="J71" s="252"/>
      <c r="K71" s="252"/>
      <c r="L71" s="252"/>
      <c r="M71" s="252"/>
      <c r="N71" s="252"/>
      <c r="O71" s="252"/>
      <c r="P71" s="252"/>
      <c r="Q71" s="252"/>
      <c r="R71" s="252"/>
      <c r="S71" s="252"/>
      <c r="T71" s="252"/>
      <c r="U71" s="252"/>
      <c r="V71" s="252"/>
      <c r="W71" s="252"/>
      <c r="X71" s="252"/>
      <c r="Y71" s="252"/>
      <c r="Z71" s="252"/>
      <c r="AA71" s="252"/>
      <c r="AB71" s="252"/>
      <c r="AC71" s="252"/>
      <c r="AD71" s="252"/>
      <c r="AE71" s="252"/>
      <c r="AF71" s="252"/>
      <c r="AG71" s="252"/>
      <c r="AH71" s="252"/>
      <c r="AI71" s="252"/>
      <c r="AJ71" s="252"/>
      <c r="AK71" s="252"/>
      <c r="AL71" s="252"/>
      <c r="AM71" s="252"/>
      <c r="AN71" s="252"/>
      <c r="AO71" s="252"/>
      <c r="AP71" s="252"/>
      <c r="AQ71" s="252"/>
      <c r="AR71" s="252"/>
    </row>
    <row r="72" spans="1:44">
      <c r="A72" s="253" t="s">
        <v>27</v>
      </c>
      <c r="B72" s="253"/>
      <c r="C72" s="253"/>
      <c r="D72" s="253"/>
      <c r="E72" s="253"/>
      <c r="F72" s="253"/>
      <c r="G72" s="253"/>
      <c r="H72" s="253"/>
      <c r="I72" s="253"/>
      <c r="J72" s="253"/>
      <c r="K72" s="253"/>
      <c r="L72" s="253"/>
      <c r="M72" s="253"/>
      <c r="N72" s="253"/>
      <c r="O72" s="253"/>
      <c r="P72" s="253"/>
      <c r="Q72" s="253"/>
      <c r="R72" s="253"/>
      <c r="S72" s="253"/>
      <c r="T72" s="253"/>
      <c r="U72" s="253"/>
      <c r="V72" s="253"/>
      <c r="W72" s="253"/>
      <c r="X72" s="253"/>
      <c r="Y72" s="253"/>
      <c r="Z72" s="253"/>
      <c r="AA72" s="253"/>
      <c r="AB72" s="253"/>
      <c r="AC72" s="253"/>
      <c r="AD72" s="253"/>
      <c r="AE72" s="253"/>
      <c r="AF72" s="253"/>
      <c r="AG72" s="253"/>
      <c r="AH72" s="253"/>
      <c r="AI72" s="253"/>
      <c r="AJ72" s="253"/>
      <c r="AK72" s="253"/>
      <c r="AL72" s="253"/>
      <c r="AM72" s="253"/>
      <c r="AN72" s="253"/>
      <c r="AO72" s="253"/>
      <c r="AP72" s="253"/>
      <c r="AQ72" s="253"/>
      <c r="AR72" s="253"/>
    </row>
    <row r="73" spans="1:44" ht="124.5" customHeight="1">
      <c r="A73" s="12">
        <v>1</v>
      </c>
      <c r="B73" s="28" t="s">
        <v>115</v>
      </c>
      <c r="C73" s="14" t="s">
        <v>211</v>
      </c>
      <c r="D73" s="13" t="s">
        <v>51</v>
      </c>
      <c r="E73" s="265">
        <f>H73</f>
        <v>74</v>
      </c>
      <c r="F73" s="266"/>
      <c r="G73" s="13">
        <f>J73</f>
        <v>74</v>
      </c>
      <c r="H73" s="321">
        <f>прил.2!AG89</f>
        <v>74</v>
      </c>
      <c r="I73" s="322"/>
      <c r="J73" s="321">
        <f>прил.2!AH89</f>
        <v>74</v>
      </c>
      <c r="K73" s="322"/>
      <c r="L73" s="259">
        <f>G73/E73</f>
        <v>1</v>
      </c>
      <c r="M73" s="259"/>
      <c r="N73" s="269">
        <f>V73</f>
        <v>36502970.299999997</v>
      </c>
      <c r="O73" s="270"/>
      <c r="P73" s="269">
        <f>X73</f>
        <v>0</v>
      </c>
      <c r="Q73" s="270"/>
      <c r="R73" s="269">
        <f>Z73</f>
        <v>35154820.159999996</v>
      </c>
      <c r="S73" s="270"/>
      <c r="T73" s="269">
        <f>AB73</f>
        <v>0</v>
      </c>
      <c r="U73" s="270"/>
      <c r="V73" s="254">
        <f>прил.2!S89</f>
        <v>36502970.299999997</v>
      </c>
      <c r="W73" s="255"/>
      <c r="X73" s="256"/>
      <c r="Y73" s="53">
        <v>0</v>
      </c>
      <c r="Z73" s="254">
        <f>прил.2!T89</f>
        <v>35154820.159999996</v>
      </c>
      <c r="AA73" s="255"/>
      <c r="AB73" s="256"/>
      <c r="AC73" s="257">
        <v>0</v>
      </c>
      <c r="AD73" s="257"/>
      <c r="AE73" s="257"/>
      <c r="AF73" s="257"/>
      <c r="AG73" s="258">
        <f>Z73/V73</f>
        <v>0.96306738523138757</v>
      </c>
      <c r="AH73" s="258"/>
      <c r="AI73" s="258"/>
      <c r="AJ73" s="258" t="s">
        <v>20</v>
      </c>
      <c r="AK73" s="258">
        <v>1</v>
      </c>
      <c r="AL73" s="258"/>
      <c r="AM73" s="258"/>
      <c r="AN73" s="258"/>
      <c r="AO73" s="259" t="s">
        <v>20</v>
      </c>
      <c r="AP73" s="259"/>
      <c r="AQ73" s="259"/>
      <c r="AR73" s="259"/>
    </row>
    <row r="74" spans="1:44">
      <c r="A74" s="14"/>
      <c r="B74" s="14"/>
      <c r="C74" s="21" t="s">
        <v>56</v>
      </c>
      <c r="D74" s="22" t="s">
        <v>20</v>
      </c>
      <c r="E74" s="281" t="s">
        <v>20</v>
      </c>
      <c r="F74" s="282"/>
      <c r="G74" s="22" t="s">
        <v>20</v>
      </c>
      <c r="H74" s="253" t="s">
        <v>20</v>
      </c>
      <c r="I74" s="253"/>
      <c r="J74" s="253" t="s">
        <v>20</v>
      </c>
      <c r="K74" s="253"/>
      <c r="L74" s="259"/>
      <c r="M74" s="259"/>
      <c r="N74" s="257">
        <f>SUM(N73:O73)</f>
        <v>36502970.299999997</v>
      </c>
      <c r="O74" s="264"/>
      <c r="P74" s="257">
        <f>SUM(P72:Q73)</f>
        <v>0</v>
      </c>
      <c r="Q74" s="264"/>
      <c r="R74" s="257">
        <f>SUM(R73:S73)</f>
        <v>35154820.159999996</v>
      </c>
      <c r="S74" s="264"/>
      <c r="T74" s="257">
        <f>SUM(T72:U73)</f>
        <v>0</v>
      </c>
      <c r="U74" s="264"/>
      <c r="V74" s="279">
        <f>SUM(V73:X73)</f>
        <v>36502970.299999997</v>
      </c>
      <c r="W74" s="280"/>
      <c r="X74" s="280"/>
      <c r="Y74" s="53">
        <f>SUM(Y72:Y73)</f>
        <v>0</v>
      </c>
      <c r="Z74" s="279">
        <f>SUM(Z73:AB73)</f>
        <v>35154820.159999996</v>
      </c>
      <c r="AA74" s="280"/>
      <c r="AB74" s="280"/>
      <c r="AC74" s="257">
        <f>SUM(AC72:AF73)</f>
        <v>0</v>
      </c>
      <c r="AD74" s="264"/>
      <c r="AE74" s="264"/>
      <c r="AF74" s="264"/>
      <c r="AG74" s="264"/>
      <c r="AH74" s="264"/>
      <c r="AI74" s="264"/>
      <c r="AJ74" s="264"/>
      <c r="AK74" s="264"/>
      <c r="AL74" s="264"/>
      <c r="AM74" s="264"/>
      <c r="AN74" s="264"/>
      <c r="AO74" s="259" t="s">
        <v>39</v>
      </c>
      <c r="AP74" s="259"/>
      <c r="AQ74" s="259"/>
      <c r="AR74" s="259" t="s">
        <v>20</v>
      </c>
    </row>
    <row r="75" spans="1:44">
      <c r="A75" s="264" t="s">
        <v>28</v>
      </c>
      <c r="B75" s="264"/>
      <c r="C75" s="264"/>
      <c r="D75" s="264"/>
      <c r="E75" s="264"/>
      <c r="F75" s="264"/>
      <c r="G75" s="264"/>
      <c r="H75" s="264"/>
      <c r="I75" s="264"/>
      <c r="J75" s="264"/>
      <c r="K75" s="264"/>
      <c r="L75" s="264"/>
      <c r="M75" s="264"/>
      <c r="N75" s="264"/>
      <c r="O75" s="264"/>
      <c r="P75" s="264"/>
      <c r="Q75" s="264"/>
      <c r="R75" s="264"/>
      <c r="S75" s="264"/>
      <c r="T75" s="264"/>
      <c r="U75" s="264"/>
      <c r="V75" s="264"/>
      <c r="W75" s="264"/>
      <c r="X75" s="264"/>
      <c r="Y75" s="264"/>
      <c r="Z75" s="264"/>
      <c r="AA75" s="264"/>
      <c r="AB75" s="264"/>
      <c r="AC75" s="264"/>
      <c r="AD75" s="264"/>
      <c r="AE75" s="264"/>
      <c r="AF75" s="264"/>
      <c r="AG75" s="264"/>
      <c r="AH75" s="264"/>
      <c r="AI75" s="264"/>
      <c r="AJ75" s="264"/>
      <c r="AK75" s="264"/>
      <c r="AL75" s="264"/>
      <c r="AM75" s="264"/>
      <c r="AN75" s="264"/>
      <c r="AO75" s="264"/>
      <c r="AP75" s="264"/>
      <c r="AQ75" s="264"/>
      <c r="AR75" s="264"/>
    </row>
    <row r="76" spans="1:44">
      <c r="A76" s="14"/>
      <c r="B76" s="14" t="s">
        <v>29</v>
      </c>
      <c r="C76" s="23" t="s">
        <v>30</v>
      </c>
      <c r="D76" s="13"/>
      <c r="E76" s="265"/>
      <c r="F76" s="266"/>
      <c r="G76" s="13"/>
      <c r="H76" s="264"/>
      <c r="I76" s="264"/>
      <c r="J76" s="264"/>
      <c r="K76" s="264"/>
      <c r="L76" s="259"/>
      <c r="M76" s="259"/>
      <c r="N76" s="264"/>
      <c r="O76" s="264"/>
      <c r="P76" s="264"/>
      <c r="Q76" s="264"/>
      <c r="R76" s="264"/>
      <c r="S76" s="264"/>
      <c r="T76" s="264"/>
      <c r="U76" s="264"/>
      <c r="V76" s="280"/>
      <c r="W76" s="280"/>
      <c r="X76" s="280"/>
      <c r="Y76" s="49"/>
      <c r="Z76" s="280"/>
      <c r="AA76" s="280"/>
      <c r="AB76" s="280"/>
      <c r="AC76" s="264"/>
      <c r="AD76" s="264"/>
      <c r="AE76" s="264"/>
      <c r="AF76" s="264"/>
      <c r="AG76" s="264"/>
      <c r="AH76" s="264"/>
      <c r="AI76" s="264"/>
      <c r="AJ76" s="264"/>
      <c r="AK76" s="264"/>
      <c r="AL76" s="264"/>
      <c r="AM76" s="264" t="s">
        <v>20</v>
      </c>
      <c r="AN76" s="264"/>
      <c r="AO76" s="259" t="s">
        <v>39</v>
      </c>
      <c r="AP76" s="259"/>
      <c r="AQ76" s="259"/>
      <c r="AR76" s="259" t="s">
        <v>20</v>
      </c>
    </row>
    <row r="77" spans="1:44">
      <c r="A77" s="14"/>
      <c r="B77" s="14"/>
      <c r="C77" s="14"/>
      <c r="D77" s="13"/>
      <c r="E77" s="265"/>
      <c r="F77" s="266"/>
      <c r="G77" s="13"/>
      <c r="H77" s="264"/>
      <c r="I77" s="264"/>
      <c r="J77" s="264"/>
      <c r="K77" s="264"/>
      <c r="L77" s="259"/>
      <c r="M77" s="259"/>
      <c r="N77" s="264"/>
      <c r="O77" s="264"/>
      <c r="P77" s="264"/>
      <c r="Q77" s="264"/>
      <c r="R77" s="264"/>
      <c r="S77" s="264"/>
      <c r="T77" s="264"/>
      <c r="U77" s="264"/>
      <c r="V77" s="280"/>
      <c r="W77" s="280"/>
      <c r="X77" s="280"/>
      <c r="Y77" s="49"/>
      <c r="Z77" s="280"/>
      <c r="AA77" s="280"/>
      <c r="AB77" s="280"/>
      <c r="AC77" s="264"/>
      <c r="AD77" s="264"/>
      <c r="AE77" s="264"/>
      <c r="AF77" s="264"/>
      <c r="AG77" s="264"/>
      <c r="AH77" s="264"/>
      <c r="AI77" s="264"/>
      <c r="AJ77" s="264"/>
      <c r="AK77" s="264"/>
      <c r="AL77" s="264"/>
      <c r="AM77" s="264"/>
      <c r="AN77" s="264"/>
      <c r="AO77" s="259"/>
      <c r="AP77" s="259"/>
      <c r="AQ77" s="259"/>
      <c r="AR77" s="259"/>
    </row>
    <row r="78" spans="1:44">
      <c r="A78" s="14"/>
      <c r="B78" s="271" t="s">
        <v>57</v>
      </c>
      <c r="C78" s="271"/>
      <c r="D78" s="271"/>
      <c r="E78" s="271"/>
      <c r="F78" s="271"/>
      <c r="G78" s="271"/>
      <c r="H78" s="271"/>
      <c r="I78" s="271"/>
      <c r="J78" s="271"/>
      <c r="K78" s="271"/>
      <c r="L78" s="271"/>
      <c r="M78" s="271"/>
      <c r="N78" s="271"/>
      <c r="O78" s="271"/>
      <c r="P78" s="271"/>
      <c r="Q78" s="271"/>
      <c r="R78" s="271"/>
      <c r="S78" s="271"/>
      <c r="T78" s="271"/>
      <c r="U78" s="271"/>
      <c r="V78" s="271"/>
      <c r="W78" s="271"/>
      <c r="X78" s="271"/>
      <c r="Y78" s="271"/>
      <c r="Z78" s="271"/>
      <c r="AA78" s="271"/>
      <c r="AB78" s="271"/>
      <c r="AC78" s="271"/>
      <c r="AD78" s="271"/>
      <c r="AE78" s="271"/>
      <c r="AF78" s="271"/>
      <c r="AG78" s="271"/>
      <c r="AH78" s="271"/>
      <c r="AI78" s="271"/>
      <c r="AJ78" s="271"/>
      <c r="AK78" s="271"/>
      <c r="AL78" s="271"/>
      <c r="AM78" s="271"/>
      <c r="AN78" s="271"/>
      <c r="AO78" s="272">
        <f>(AK73)/1*100</f>
        <v>100</v>
      </c>
      <c r="AP78" s="272"/>
      <c r="AQ78" s="272"/>
      <c r="AR78" s="272"/>
    </row>
    <row r="79" spans="1:44">
      <c r="A79" s="252" t="s">
        <v>132</v>
      </c>
      <c r="B79" s="252"/>
      <c r="C79" s="252"/>
      <c r="D79" s="252"/>
      <c r="E79" s="252"/>
      <c r="F79" s="252"/>
      <c r="G79" s="252"/>
      <c r="H79" s="252"/>
      <c r="I79" s="252"/>
      <c r="J79" s="252"/>
      <c r="K79" s="252"/>
      <c r="L79" s="252"/>
      <c r="M79" s="252"/>
      <c r="N79" s="252"/>
      <c r="O79" s="252"/>
      <c r="P79" s="252"/>
      <c r="Q79" s="252"/>
      <c r="R79" s="252"/>
      <c r="S79" s="252"/>
      <c r="T79" s="252"/>
      <c r="U79" s="252"/>
      <c r="V79" s="252"/>
      <c r="W79" s="252"/>
      <c r="X79" s="252"/>
      <c r="Y79" s="252"/>
      <c r="Z79" s="252"/>
      <c r="AA79" s="252"/>
      <c r="AB79" s="252"/>
      <c r="AC79" s="252"/>
      <c r="AD79" s="252"/>
      <c r="AE79" s="252"/>
      <c r="AF79" s="252"/>
      <c r="AG79" s="252"/>
      <c r="AH79" s="252"/>
      <c r="AI79" s="252"/>
      <c r="AJ79" s="252"/>
      <c r="AK79" s="252"/>
      <c r="AL79" s="252"/>
      <c r="AM79" s="252"/>
      <c r="AN79" s="252"/>
      <c r="AO79" s="252"/>
      <c r="AP79" s="252"/>
      <c r="AQ79" s="252"/>
      <c r="AR79" s="252"/>
    </row>
    <row r="80" spans="1:44">
      <c r="A80" s="253" t="s">
        <v>28</v>
      </c>
      <c r="B80" s="253"/>
      <c r="C80" s="253"/>
      <c r="D80" s="253"/>
      <c r="E80" s="253"/>
      <c r="F80" s="253"/>
      <c r="G80" s="253"/>
      <c r="H80" s="253"/>
      <c r="I80" s="253"/>
      <c r="J80" s="253"/>
      <c r="K80" s="253"/>
      <c r="L80" s="253"/>
      <c r="M80" s="253"/>
      <c r="N80" s="253"/>
      <c r="O80" s="253"/>
      <c r="P80" s="253"/>
      <c r="Q80" s="253"/>
      <c r="R80" s="253"/>
      <c r="S80" s="253"/>
      <c r="T80" s="253"/>
      <c r="U80" s="253"/>
      <c r="V80" s="253"/>
      <c r="W80" s="253"/>
      <c r="X80" s="253"/>
      <c r="Y80" s="253"/>
      <c r="Z80" s="253"/>
      <c r="AA80" s="253"/>
      <c r="AB80" s="253"/>
      <c r="AC80" s="253"/>
      <c r="AD80" s="253"/>
      <c r="AE80" s="253"/>
      <c r="AF80" s="253"/>
      <c r="AG80" s="253"/>
      <c r="AH80" s="253"/>
      <c r="AI80" s="253"/>
      <c r="AJ80" s="253"/>
      <c r="AK80" s="253"/>
      <c r="AL80" s="253"/>
      <c r="AM80" s="253"/>
      <c r="AN80" s="253"/>
      <c r="AO80" s="253"/>
      <c r="AP80" s="253"/>
      <c r="AQ80" s="253"/>
      <c r="AR80" s="253"/>
    </row>
    <row r="81" spans="1:44" ht="31.5">
      <c r="A81" s="48">
        <v>1</v>
      </c>
      <c r="B81" s="54" t="s">
        <v>133</v>
      </c>
      <c r="C81" s="14" t="s">
        <v>212</v>
      </c>
      <c r="D81" s="49" t="s">
        <v>51</v>
      </c>
      <c r="E81" s="265">
        <f>H81</f>
        <v>100</v>
      </c>
      <c r="F81" s="266"/>
      <c r="G81" s="49">
        <f>J81</f>
        <v>100</v>
      </c>
      <c r="H81" s="321">
        <v>100</v>
      </c>
      <c r="I81" s="322"/>
      <c r="J81" s="321">
        <v>100</v>
      </c>
      <c r="K81" s="322"/>
      <c r="L81" s="259">
        <f>J81/H81</f>
        <v>1</v>
      </c>
      <c r="M81" s="259"/>
      <c r="N81" s="269">
        <f>V81</f>
        <v>5885815.5899999999</v>
      </c>
      <c r="O81" s="270"/>
      <c r="P81" s="269">
        <f>X81</f>
        <v>0</v>
      </c>
      <c r="Q81" s="270"/>
      <c r="R81" s="269">
        <f>Z81</f>
        <v>5818316.9199999999</v>
      </c>
      <c r="S81" s="270"/>
      <c r="T81" s="269">
        <f>AB81</f>
        <v>0</v>
      </c>
      <c r="U81" s="270"/>
      <c r="V81" s="254">
        <f>прил.2!S98</f>
        <v>5885815.5899999999</v>
      </c>
      <c r="W81" s="255"/>
      <c r="X81" s="256"/>
      <c r="Y81" s="53">
        <v>0</v>
      </c>
      <c r="Z81" s="269">
        <f>прил.2!T98</f>
        <v>5818316.9199999999</v>
      </c>
      <c r="AA81" s="299"/>
      <c r="AB81" s="270"/>
      <c r="AC81" s="257">
        <v>0</v>
      </c>
      <c r="AD81" s="257"/>
      <c r="AE81" s="257"/>
      <c r="AF81" s="257"/>
      <c r="AG81" s="258">
        <f>Z81/V81</f>
        <v>0.98853197675532345</v>
      </c>
      <c r="AH81" s="258"/>
      <c r="AI81" s="258"/>
      <c r="AJ81" s="258" t="s">
        <v>20</v>
      </c>
      <c r="AK81" s="258">
        <v>1</v>
      </c>
      <c r="AL81" s="258"/>
      <c r="AM81" s="258"/>
      <c r="AN81" s="258"/>
      <c r="AO81" s="259" t="s">
        <v>20</v>
      </c>
      <c r="AP81" s="259"/>
      <c r="AQ81" s="259"/>
      <c r="AR81" s="259"/>
    </row>
    <row r="82" spans="1:44">
      <c r="A82" s="14"/>
      <c r="B82" s="14"/>
      <c r="C82" s="21" t="s">
        <v>56</v>
      </c>
      <c r="D82" s="52" t="s">
        <v>20</v>
      </c>
      <c r="E82" s="281" t="s">
        <v>20</v>
      </c>
      <c r="F82" s="282"/>
      <c r="G82" s="52" t="s">
        <v>20</v>
      </c>
      <c r="H82" s="253" t="s">
        <v>20</v>
      </c>
      <c r="I82" s="253"/>
      <c r="J82" s="253" t="s">
        <v>20</v>
      </c>
      <c r="K82" s="253"/>
      <c r="L82" s="259"/>
      <c r="M82" s="259"/>
      <c r="N82" s="257">
        <f>SUM(N81:O81)</f>
        <v>5885815.5899999999</v>
      </c>
      <c r="O82" s="264"/>
      <c r="P82" s="257">
        <f>SUM(P80:Q81)</f>
        <v>0</v>
      </c>
      <c r="Q82" s="264"/>
      <c r="R82" s="257">
        <f>SUM(R81:S81)</f>
        <v>5818316.9199999999</v>
      </c>
      <c r="S82" s="264"/>
      <c r="T82" s="257">
        <f>SUM(T80:U81)</f>
        <v>0</v>
      </c>
      <c r="U82" s="264"/>
      <c r="V82" s="279">
        <f>SUM(V81:X81)</f>
        <v>5885815.5899999999</v>
      </c>
      <c r="W82" s="280"/>
      <c r="X82" s="280"/>
      <c r="Y82" s="53">
        <f>SUM(Y80:Y81)</f>
        <v>0</v>
      </c>
      <c r="Z82" s="257">
        <f>SUM(Z81:AB81)</f>
        <v>5818316.9199999999</v>
      </c>
      <c r="AA82" s="264"/>
      <c r="AB82" s="264"/>
      <c r="AC82" s="257">
        <f>SUM(AC80:AF81)</f>
        <v>0</v>
      </c>
      <c r="AD82" s="264"/>
      <c r="AE82" s="264"/>
      <c r="AF82" s="264"/>
      <c r="AG82" s="264"/>
      <c r="AH82" s="264"/>
      <c r="AI82" s="264"/>
      <c r="AJ82" s="264"/>
      <c r="AK82" s="264"/>
      <c r="AL82" s="264"/>
      <c r="AM82" s="264"/>
      <c r="AN82" s="264"/>
      <c r="AO82" s="259" t="s">
        <v>39</v>
      </c>
      <c r="AP82" s="259"/>
      <c r="AQ82" s="259"/>
      <c r="AR82" s="259" t="s">
        <v>20</v>
      </c>
    </row>
    <row r="83" spans="1:44">
      <c r="A83" s="253" t="s">
        <v>27</v>
      </c>
      <c r="B83" s="253"/>
      <c r="C83" s="253"/>
      <c r="D83" s="253"/>
      <c r="E83" s="253"/>
      <c r="F83" s="253"/>
      <c r="G83" s="253"/>
      <c r="H83" s="253"/>
      <c r="I83" s="253"/>
      <c r="J83" s="253"/>
      <c r="K83" s="253"/>
      <c r="L83" s="253"/>
      <c r="M83" s="253"/>
      <c r="N83" s="253"/>
      <c r="O83" s="253"/>
      <c r="P83" s="253"/>
      <c r="Q83" s="253"/>
      <c r="R83" s="253"/>
      <c r="S83" s="253"/>
      <c r="T83" s="253"/>
      <c r="U83" s="253"/>
      <c r="V83" s="253"/>
      <c r="W83" s="253"/>
      <c r="X83" s="253"/>
      <c r="Y83" s="253"/>
      <c r="Z83" s="253"/>
      <c r="AA83" s="253"/>
      <c r="AB83" s="253"/>
      <c r="AC83" s="253"/>
      <c r="AD83" s="253"/>
      <c r="AE83" s="253"/>
      <c r="AF83" s="253"/>
      <c r="AG83" s="253"/>
      <c r="AH83" s="253"/>
      <c r="AI83" s="253"/>
      <c r="AJ83" s="253"/>
      <c r="AK83" s="253"/>
      <c r="AL83" s="253"/>
      <c r="AM83" s="253"/>
      <c r="AN83" s="253"/>
      <c r="AO83" s="253"/>
      <c r="AP83" s="253"/>
      <c r="AQ83" s="253"/>
      <c r="AR83" s="253"/>
    </row>
    <row r="84" spans="1:44" ht="141.75">
      <c r="A84" s="48">
        <v>2</v>
      </c>
      <c r="B84" s="54" t="s">
        <v>344</v>
      </c>
      <c r="C84" s="14" t="s">
        <v>346</v>
      </c>
      <c r="D84" s="49" t="s">
        <v>51</v>
      </c>
      <c r="E84" s="265">
        <f>H84</f>
        <v>6</v>
      </c>
      <c r="F84" s="266"/>
      <c r="G84" s="49">
        <f>J84</f>
        <v>6</v>
      </c>
      <c r="H84" s="321">
        <f>прил.2!AG101</f>
        <v>6</v>
      </c>
      <c r="I84" s="322"/>
      <c r="J84" s="321">
        <f>прил.2!AH101</f>
        <v>6</v>
      </c>
      <c r="K84" s="322"/>
      <c r="L84" s="259">
        <f>J84/H84</f>
        <v>1</v>
      </c>
      <c r="M84" s="259"/>
      <c r="N84" s="269">
        <f>V84</f>
        <v>306122.45</v>
      </c>
      <c r="O84" s="270"/>
      <c r="P84" s="269">
        <f>X84</f>
        <v>0</v>
      </c>
      <c r="Q84" s="270"/>
      <c r="R84" s="269">
        <f>Z84</f>
        <v>306122.45</v>
      </c>
      <c r="S84" s="270"/>
      <c r="T84" s="269">
        <f>AB84</f>
        <v>0</v>
      </c>
      <c r="U84" s="270"/>
      <c r="V84" s="254">
        <f>прил.2!S101</f>
        <v>306122.45</v>
      </c>
      <c r="W84" s="255"/>
      <c r="X84" s="256"/>
      <c r="Y84" s="53">
        <v>0</v>
      </c>
      <c r="Z84" s="269">
        <f>прил.2!T101</f>
        <v>306122.45</v>
      </c>
      <c r="AA84" s="299"/>
      <c r="AB84" s="270"/>
      <c r="AC84" s="257">
        <v>0</v>
      </c>
      <c r="AD84" s="257"/>
      <c r="AE84" s="257"/>
      <c r="AF84" s="257"/>
      <c r="AG84" s="258">
        <f>Z84/V84</f>
        <v>1</v>
      </c>
      <c r="AH84" s="258"/>
      <c r="AI84" s="258"/>
      <c r="AJ84" s="258" t="s">
        <v>20</v>
      </c>
      <c r="AK84" s="258">
        <f>L84/AG84</f>
        <v>1</v>
      </c>
      <c r="AL84" s="258"/>
      <c r="AM84" s="258"/>
      <c r="AN84" s="258"/>
      <c r="AO84" s="259" t="s">
        <v>20</v>
      </c>
      <c r="AP84" s="259"/>
      <c r="AQ84" s="259"/>
      <c r="AR84" s="259"/>
    </row>
    <row r="85" spans="1:44">
      <c r="A85" s="14"/>
      <c r="B85" s="14"/>
      <c r="C85" s="21" t="s">
        <v>56</v>
      </c>
      <c r="D85" s="52" t="s">
        <v>20</v>
      </c>
      <c r="E85" s="281" t="s">
        <v>20</v>
      </c>
      <c r="F85" s="282"/>
      <c r="G85" s="52" t="s">
        <v>20</v>
      </c>
      <c r="H85" s="253" t="s">
        <v>20</v>
      </c>
      <c r="I85" s="253"/>
      <c r="J85" s="253" t="s">
        <v>20</v>
      </c>
      <c r="K85" s="253"/>
      <c r="L85" s="259"/>
      <c r="M85" s="259"/>
      <c r="N85" s="257">
        <f>SUM(N84:O84)</f>
        <v>306122.45</v>
      </c>
      <c r="O85" s="264"/>
      <c r="P85" s="257">
        <f>SUM(P83:Q84)</f>
        <v>0</v>
      </c>
      <c r="Q85" s="264"/>
      <c r="R85" s="257">
        <f>SUM(R84:S84)</f>
        <v>306122.45</v>
      </c>
      <c r="S85" s="264"/>
      <c r="T85" s="257">
        <f>SUM(T83:U84)</f>
        <v>0</v>
      </c>
      <c r="U85" s="264"/>
      <c r="V85" s="279">
        <f>SUM(V84:X84)</f>
        <v>306122.45</v>
      </c>
      <c r="W85" s="280"/>
      <c r="X85" s="280"/>
      <c r="Y85" s="53">
        <f>SUM(Y83:Y84)</f>
        <v>0</v>
      </c>
      <c r="Z85" s="257">
        <f>SUM(Z84:AB84)</f>
        <v>306122.45</v>
      </c>
      <c r="AA85" s="264"/>
      <c r="AB85" s="264"/>
      <c r="AC85" s="257">
        <f>SUM(AC83:AF84)</f>
        <v>0</v>
      </c>
      <c r="AD85" s="264"/>
      <c r="AE85" s="264"/>
      <c r="AF85" s="264"/>
      <c r="AG85" s="264"/>
      <c r="AH85" s="264"/>
      <c r="AI85" s="264"/>
      <c r="AJ85" s="264"/>
      <c r="AK85" s="264"/>
      <c r="AL85" s="264"/>
      <c r="AM85" s="264"/>
      <c r="AN85" s="264"/>
      <c r="AO85" s="259" t="s">
        <v>39</v>
      </c>
      <c r="AP85" s="259"/>
      <c r="AQ85" s="259"/>
      <c r="AR85" s="259" t="s">
        <v>20</v>
      </c>
    </row>
    <row r="86" spans="1:44" ht="23.25" customHeight="1">
      <c r="A86" s="14"/>
      <c r="B86" s="271" t="s">
        <v>57</v>
      </c>
      <c r="C86" s="271"/>
      <c r="D86" s="271"/>
      <c r="E86" s="271"/>
      <c r="F86" s="271"/>
      <c r="G86" s="271"/>
      <c r="H86" s="271"/>
      <c r="I86" s="271"/>
      <c r="J86" s="271"/>
      <c r="K86" s="271"/>
      <c r="L86" s="271"/>
      <c r="M86" s="271"/>
      <c r="N86" s="271"/>
      <c r="O86" s="271"/>
      <c r="P86" s="271"/>
      <c r="Q86" s="271"/>
      <c r="R86" s="271"/>
      <c r="S86" s="271"/>
      <c r="T86" s="271"/>
      <c r="U86" s="271"/>
      <c r="V86" s="271"/>
      <c r="W86" s="271"/>
      <c r="X86" s="271"/>
      <c r="Y86" s="271"/>
      <c r="Z86" s="271"/>
      <c r="AA86" s="271"/>
      <c r="AB86" s="271"/>
      <c r="AC86" s="271"/>
      <c r="AD86" s="271"/>
      <c r="AE86" s="271"/>
      <c r="AF86" s="271"/>
      <c r="AG86" s="271"/>
      <c r="AH86" s="271"/>
      <c r="AI86" s="271"/>
      <c r="AJ86" s="271"/>
      <c r="AK86" s="271"/>
      <c r="AL86" s="271"/>
      <c r="AM86" s="271"/>
      <c r="AN86" s="271"/>
      <c r="AO86" s="272">
        <f>(AK81+AK84)/2*100</f>
        <v>100</v>
      </c>
      <c r="AP86" s="272"/>
      <c r="AQ86" s="272"/>
      <c r="AR86" s="272"/>
    </row>
    <row r="87" spans="1:44">
      <c r="A87" s="252" t="s">
        <v>349</v>
      </c>
      <c r="B87" s="252"/>
      <c r="C87" s="252"/>
      <c r="D87" s="252"/>
      <c r="E87" s="252"/>
      <c r="F87" s="252"/>
      <c r="G87" s="252"/>
      <c r="H87" s="252"/>
      <c r="I87" s="252"/>
      <c r="J87" s="252"/>
      <c r="K87" s="252"/>
      <c r="L87" s="252"/>
      <c r="M87" s="252"/>
      <c r="N87" s="252"/>
      <c r="O87" s="252"/>
      <c r="P87" s="252"/>
      <c r="Q87" s="252"/>
      <c r="R87" s="252"/>
      <c r="S87" s="252"/>
      <c r="T87" s="252"/>
      <c r="U87" s="252"/>
      <c r="V87" s="252"/>
      <c r="W87" s="252"/>
      <c r="X87" s="252"/>
      <c r="Y87" s="252"/>
      <c r="Z87" s="252"/>
      <c r="AA87" s="252"/>
      <c r="AB87" s="252"/>
      <c r="AC87" s="252"/>
      <c r="AD87" s="252"/>
      <c r="AE87" s="252"/>
      <c r="AF87" s="252"/>
      <c r="AG87" s="252"/>
      <c r="AH87" s="252"/>
      <c r="AI87" s="252"/>
      <c r="AJ87" s="252"/>
      <c r="AK87" s="252"/>
      <c r="AL87" s="252"/>
      <c r="AM87" s="252"/>
      <c r="AN87" s="252"/>
      <c r="AO87" s="252"/>
      <c r="AP87" s="252"/>
      <c r="AQ87" s="252"/>
      <c r="AR87" s="252"/>
    </row>
    <row r="88" spans="1:44">
      <c r="A88" s="253" t="s">
        <v>27</v>
      </c>
      <c r="B88" s="253"/>
      <c r="C88" s="253"/>
      <c r="D88" s="253"/>
      <c r="E88" s="253"/>
      <c r="F88" s="253"/>
      <c r="G88" s="253"/>
      <c r="H88" s="253"/>
      <c r="I88" s="253"/>
      <c r="J88" s="253"/>
      <c r="K88" s="253"/>
      <c r="L88" s="253"/>
      <c r="M88" s="253"/>
      <c r="N88" s="253"/>
      <c r="O88" s="253"/>
      <c r="P88" s="253"/>
      <c r="Q88" s="253"/>
      <c r="R88" s="253"/>
      <c r="S88" s="253"/>
      <c r="T88" s="253"/>
      <c r="U88" s="253"/>
      <c r="V88" s="253"/>
      <c r="W88" s="253"/>
      <c r="X88" s="253"/>
      <c r="Y88" s="253"/>
      <c r="Z88" s="253"/>
      <c r="AA88" s="253"/>
      <c r="AB88" s="253"/>
      <c r="AC88" s="253"/>
      <c r="AD88" s="253"/>
      <c r="AE88" s="253"/>
      <c r="AF88" s="253"/>
      <c r="AG88" s="253"/>
      <c r="AH88" s="253"/>
      <c r="AI88" s="253"/>
      <c r="AJ88" s="253"/>
      <c r="AK88" s="253"/>
      <c r="AL88" s="253"/>
      <c r="AM88" s="253"/>
      <c r="AN88" s="253"/>
      <c r="AO88" s="253"/>
      <c r="AP88" s="253"/>
      <c r="AQ88" s="253"/>
      <c r="AR88" s="253"/>
    </row>
    <row r="89" spans="1:44" ht="189">
      <c r="A89" s="48">
        <v>1</v>
      </c>
      <c r="B89" s="54" t="s">
        <v>350</v>
      </c>
      <c r="C89" s="14" t="s">
        <v>351</v>
      </c>
      <c r="D89" s="49" t="s">
        <v>51</v>
      </c>
      <c r="E89" s="265">
        <f>H89</f>
        <v>100</v>
      </c>
      <c r="F89" s="266"/>
      <c r="G89" s="49">
        <f>J89</f>
        <v>100</v>
      </c>
      <c r="H89" s="321">
        <f>прил.2!AG107</f>
        <v>100</v>
      </c>
      <c r="I89" s="322"/>
      <c r="J89" s="321">
        <f>прил.2!AH107</f>
        <v>100</v>
      </c>
      <c r="K89" s="322"/>
      <c r="L89" s="259">
        <f>J89/H89</f>
        <v>1</v>
      </c>
      <c r="M89" s="259"/>
      <c r="N89" s="269">
        <f>V89</f>
        <v>103446</v>
      </c>
      <c r="O89" s="270"/>
      <c r="P89" s="269">
        <f>X89</f>
        <v>0</v>
      </c>
      <c r="Q89" s="270"/>
      <c r="R89" s="269">
        <f>Z89</f>
        <v>103446</v>
      </c>
      <c r="S89" s="270"/>
      <c r="T89" s="269">
        <f>AB89</f>
        <v>0</v>
      </c>
      <c r="U89" s="270"/>
      <c r="V89" s="254">
        <f>прил.2!S107</f>
        <v>103446</v>
      </c>
      <c r="W89" s="255"/>
      <c r="X89" s="256"/>
      <c r="Y89" s="53">
        <v>0</v>
      </c>
      <c r="Z89" s="269">
        <f>прил.2!T107</f>
        <v>103446</v>
      </c>
      <c r="AA89" s="299"/>
      <c r="AB89" s="270"/>
      <c r="AC89" s="257">
        <v>0</v>
      </c>
      <c r="AD89" s="257"/>
      <c r="AE89" s="257"/>
      <c r="AF89" s="257"/>
      <c r="AG89" s="258">
        <f>Z89/V89</f>
        <v>1</v>
      </c>
      <c r="AH89" s="258"/>
      <c r="AI89" s="258"/>
      <c r="AJ89" s="258" t="s">
        <v>20</v>
      </c>
      <c r="AK89" s="258">
        <f>L89/AG89</f>
        <v>1</v>
      </c>
      <c r="AL89" s="258"/>
      <c r="AM89" s="258"/>
      <c r="AN89" s="258"/>
      <c r="AO89" s="259" t="s">
        <v>20</v>
      </c>
      <c r="AP89" s="259"/>
      <c r="AQ89" s="259"/>
      <c r="AR89" s="259"/>
    </row>
    <row r="90" spans="1:44">
      <c r="A90" s="14"/>
      <c r="B90" s="14"/>
      <c r="C90" s="21" t="s">
        <v>56</v>
      </c>
      <c r="D90" s="52" t="s">
        <v>20</v>
      </c>
      <c r="E90" s="281" t="s">
        <v>20</v>
      </c>
      <c r="F90" s="282"/>
      <c r="G90" s="52" t="s">
        <v>20</v>
      </c>
      <c r="H90" s="253" t="s">
        <v>20</v>
      </c>
      <c r="I90" s="253"/>
      <c r="J90" s="253" t="s">
        <v>20</v>
      </c>
      <c r="K90" s="253"/>
      <c r="L90" s="259"/>
      <c r="M90" s="259"/>
      <c r="N90" s="257">
        <f>SUM(N89:O89)</f>
        <v>103446</v>
      </c>
      <c r="O90" s="264"/>
      <c r="P90" s="257">
        <f>SUM(P88:Q89)</f>
        <v>0</v>
      </c>
      <c r="Q90" s="264"/>
      <c r="R90" s="257">
        <f>SUM(R89:S89)</f>
        <v>103446</v>
      </c>
      <c r="S90" s="264"/>
      <c r="T90" s="257">
        <f>SUM(T88:U89)</f>
        <v>0</v>
      </c>
      <c r="U90" s="264"/>
      <c r="V90" s="279">
        <f>SUM(V89:X89)</f>
        <v>103446</v>
      </c>
      <c r="W90" s="280"/>
      <c r="X90" s="280"/>
      <c r="Y90" s="53">
        <f>SUM(Y88:Y89)</f>
        <v>0</v>
      </c>
      <c r="Z90" s="257">
        <f>SUM(Z89:AB89)</f>
        <v>103446</v>
      </c>
      <c r="AA90" s="264"/>
      <c r="AB90" s="264"/>
      <c r="AC90" s="257">
        <f>SUM(AC88:AF89)</f>
        <v>0</v>
      </c>
      <c r="AD90" s="264"/>
      <c r="AE90" s="264"/>
      <c r="AF90" s="264"/>
      <c r="AG90" s="264"/>
      <c r="AH90" s="264"/>
      <c r="AI90" s="264"/>
      <c r="AJ90" s="264"/>
      <c r="AK90" s="264"/>
      <c r="AL90" s="264"/>
      <c r="AM90" s="264"/>
      <c r="AN90" s="264"/>
      <c r="AO90" s="259" t="s">
        <v>39</v>
      </c>
      <c r="AP90" s="259"/>
      <c r="AQ90" s="259"/>
      <c r="AR90" s="259" t="s">
        <v>20</v>
      </c>
    </row>
    <row r="91" spans="1:44">
      <c r="A91" s="264" t="s">
        <v>28</v>
      </c>
      <c r="B91" s="264"/>
      <c r="C91" s="264"/>
      <c r="D91" s="264"/>
      <c r="E91" s="264"/>
      <c r="F91" s="264"/>
      <c r="G91" s="264"/>
      <c r="H91" s="264"/>
      <c r="I91" s="264"/>
      <c r="J91" s="264"/>
      <c r="K91" s="264"/>
      <c r="L91" s="264"/>
      <c r="M91" s="264"/>
      <c r="N91" s="264"/>
      <c r="O91" s="264"/>
      <c r="P91" s="264"/>
      <c r="Q91" s="264"/>
      <c r="R91" s="264"/>
      <c r="S91" s="264"/>
      <c r="T91" s="264"/>
      <c r="U91" s="264"/>
      <c r="V91" s="264"/>
      <c r="W91" s="264"/>
      <c r="X91" s="264"/>
      <c r="Y91" s="264"/>
      <c r="Z91" s="264"/>
      <c r="AA91" s="264"/>
      <c r="AB91" s="264"/>
      <c r="AC91" s="264"/>
      <c r="AD91" s="264"/>
      <c r="AE91" s="264"/>
      <c r="AF91" s="264"/>
      <c r="AG91" s="264"/>
      <c r="AH91" s="264"/>
      <c r="AI91" s="264"/>
      <c r="AJ91" s="264"/>
      <c r="AK91" s="264"/>
      <c r="AL91" s="264"/>
      <c r="AM91" s="264"/>
      <c r="AN91" s="264"/>
      <c r="AO91" s="264"/>
      <c r="AP91" s="264"/>
      <c r="AQ91" s="264"/>
      <c r="AR91" s="264"/>
    </row>
    <row r="92" spans="1:44">
      <c r="A92" s="14"/>
      <c r="B92" s="14" t="s">
        <v>29</v>
      </c>
      <c r="C92" s="23"/>
      <c r="D92" s="49"/>
      <c r="E92" s="265"/>
      <c r="F92" s="266"/>
      <c r="G92" s="49"/>
      <c r="H92" s="264"/>
      <c r="I92" s="264"/>
      <c r="J92" s="264"/>
      <c r="K92" s="264"/>
      <c r="L92" s="259"/>
      <c r="M92" s="259"/>
      <c r="N92" s="264"/>
      <c r="O92" s="264"/>
      <c r="P92" s="264"/>
      <c r="Q92" s="264"/>
      <c r="R92" s="264"/>
      <c r="S92" s="264"/>
      <c r="T92" s="264"/>
      <c r="U92" s="264"/>
      <c r="V92" s="280"/>
      <c r="W92" s="280"/>
      <c r="X92" s="280"/>
      <c r="Y92" s="49"/>
      <c r="Z92" s="264"/>
      <c r="AA92" s="264"/>
      <c r="AB92" s="264"/>
      <c r="AC92" s="264"/>
      <c r="AD92" s="264"/>
      <c r="AE92" s="264"/>
      <c r="AF92" s="264"/>
      <c r="AG92" s="264"/>
      <c r="AH92" s="264"/>
      <c r="AI92" s="264"/>
      <c r="AJ92" s="264"/>
      <c r="AK92" s="264"/>
      <c r="AL92" s="264"/>
      <c r="AM92" s="264" t="s">
        <v>20</v>
      </c>
      <c r="AN92" s="264"/>
      <c r="AO92" s="259" t="s">
        <v>39</v>
      </c>
      <c r="AP92" s="259"/>
      <c r="AQ92" s="259"/>
      <c r="AR92" s="259" t="s">
        <v>20</v>
      </c>
    </row>
    <row r="93" spans="1:44">
      <c r="A93" s="14"/>
      <c r="B93" s="14"/>
      <c r="C93" s="14"/>
      <c r="D93" s="49"/>
      <c r="E93" s="265"/>
      <c r="F93" s="266"/>
      <c r="G93" s="49"/>
      <c r="H93" s="264"/>
      <c r="I93" s="264"/>
      <c r="J93" s="264"/>
      <c r="K93" s="264"/>
      <c r="L93" s="259"/>
      <c r="M93" s="259"/>
      <c r="N93" s="264"/>
      <c r="O93" s="264"/>
      <c r="P93" s="264"/>
      <c r="Q93" s="264"/>
      <c r="R93" s="264"/>
      <c r="S93" s="264"/>
      <c r="T93" s="264"/>
      <c r="U93" s="264"/>
      <c r="V93" s="280"/>
      <c r="W93" s="280"/>
      <c r="X93" s="280"/>
      <c r="Y93" s="49"/>
      <c r="Z93" s="264"/>
      <c r="AA93" s="264"/>
      <c r="AB93" s="264"/>
      <c r="AC93" s="264"/>
      <c r="AD93" s="264"/>
      <c r="AE93" s="264"/>
      <c r="AF93" s="264"/>
      <c r="AG93" s="264"/>
      <c r="AH93" s="264"/>
      <c r="AI93" s="264"/>
      <c r="AJ93" s="264"/>
      <c r="AK93" s="264"/>
      <c r="AL93" s="264"/>
      <c r="AM93" s="264"/>
      <c r="AN93" s="264"/>
      <c r="AO93" s="259"/>
      <c r="AP93" s="259"/>
      <c r="AQ93" s="259"/>
      <c r="AR93" s="259"/>
    </row>
    <row r="94" spans="1:44">
      <c r="A94" s="14"/>
      <c r="B94" s="271" t="s">
        <v>57</v>
      </c>
      <c r="C94" s="271"/>
      <c r="D94" s="271"/>
      <c r="E94" s="271"/>
      <c r="F94" s="271"/>
      <c r="G94" s="271"/>
      <c r="H94" s="271"/>
      <c r="I94" s="271"/>
      <c r="J94" s="271"/>
      <c r="K94" s="271"/>
      <c r="L94" s="271"/>
      <c r="M94" s="271"/>
      <c r="N94" s="271"/>
      <c r="O94" s="271"/>
      <c r="P94" s="271"/>
      <c r="Q94" s="271"/>
      <c r="R94" s="271"/>
      <c r="S94" s="271"/>
      <c r="T94" s="271"/>
      <c r="U94" s="271"/>
      <c r="V94" s="271"/>
      <c r="W94" s="271"/>
      <c r="X94" s="271"/>
      <c r="Y94" s="271"/>
      <c r="Z94" s="271"/>
      <c r="AA94" s="271"/>
      <c r="AB94" s="271"/>
      <c r="AC94" s="271"/>
      <c r="AD94" s="271"/>
      <c r="AE94" s="271"/>
      <c r="AF94" s="271"/>
      <c r="AG94" s="271"/>
      <c r="AH94" s="271"/>
      <c r="AI94" s="271"/>
      <c r="AJ94" s="271"/>
      <c r="AK94" s="271"/>
      <c r="AL94" s="271"/>
      <c r="AM94" s="271"/>
      <c r="AN94" s="271"/>
      <c r="AO94" s="272">
        <f>(AK89)/1*100</f>
        <v>100</v>
      </c>
      <c r="AP94" s="272"/>
      <c r="AQ94" s="272"/>
      <c r="AR94" s="272"/>
    </row>
    <row r="95" spans="1:44">
      <c r="A95" s="252" t="s">
        <v>138</v>
      </c>
      <c r="B95" s="252"/>
      <c r="C95" s="252"/>
      <c r="D95" s="252"/>
      <c r="E95" s="252"/>
      <c r="F95" s="252"/>
      <c r="G95" s="252"/>
      <c r="H95" s="252"/>
      <c r="I95" s="252"/>
      <c r="J95" s="252"/>
      <c r="K95" s="252"/>
      <c r="L95" s="252"/>
      <c r="M95" s="252"/>
      <c r="N95" s="252"/>
      <c r="O95" s="252"/>
      <c r="P95" s="252"/>
      <c r="Q95" s="252"/>
      <c r="R95" s="252"/>
      <c r="S95" s="252"/>
      <c r="T95" s="252"/>
      <c r="U95" s="252"/>
      <c r="V95" s="252"/>
      <c r="W95" s="252"/>
      <c r="X95" s="252"/>
      <c r="Y95" s="252"/>
      <c r="Z95" s="252"/>
      <c r="AA95" s="252"/>
      <c r="AB95" s="252"/>
      <c r="AC95" s="252"/>
      <c r="AD95" s="252"/>
      <c r="AE95" s="252"/>
      <c r="AF95" s="252"/>
      <c r="AG95" s="252"/>
      <c r="AH95" s="252"/>
      <c r="AI95" s="252"/>
      <c r="AJ95" s="252"/>
      <c r="AK95" s="252"/>
      <c r="AL95" s="252"/>
      <c r="AM95" s="252"/>
      <c r="AN95" s="252"/>
      <c r="AO95" s="252"/>
      <c r="AP95" s="252"/>
      <c r="AQ95" s="252"/>
      <c r="AR95" s="252"/>
    </row>
    <row r="96" spans="1:44">
      <c r="A96" s="253" t="s">
        <v>27</v>
      </c>
      <c r="B96" s="253"/>
      <c r="C96" s="253"/>
      <c r="D96" s="253"/>
      <c r="E96" s="253"/>
      <c r="F96" s="253"/>
      <c r="G96" s="253"/>
      <c r="H96" s="253"/>
      <c r="I96" s="253"/>
      <c r="J96" s="253"/>
      <c r="K96" s="253"/>
      <c r="L96" s="253"/>
      <c r="M96" s="253"/>
      <c r="N96" s="253"/>
      <c r="O96" s="253"/>
      <c r="P96" s="253"/>
      <c r="Q96" s="253"/>
      <c r="R96" s="253"/>
      <c r="S96" s="253"/>
      <c r="T96" s="253"/>
      <c r="U96" s="253"/>
      <c r="V96" s="253"/>
      <c r="W96" s="253"/>
      <c r="X96" s="253"/>
      <c r="Y96" s="253"/>
      <c r="Z96" s="253"/>
      <c r="AA96" s="253"/>
      <c r="AB96" s="253"/>
      <c r="AC96" s="253"/>
      <c r="AD96" s="253"/>
      <c r="AE96" s="253"/>
      <c r="AF96" s="253"/>
      <c r="AG96" s="253"/>
      <c r="AH96" s="253"/>
      <c r="AI96" s="253"/>
      <c r="AJ96" s="253"/>
      <c r="AK96" s="253"/>
      <c r="AL96" s="253"/>
      <c r="AM96" s="253"/>
      <c r="AN96" s="253"/>
      <c r="AO96" s="253"/>
      <c r="AP96" s="253"/>
      <c r="AQ96" s="253"/>
      <c r="AR96" s="253"/>
    </row>
    <row r="97" spans="1:44" ht="47.25">
      <c r="A97" s="12">
        <v>1</v>
      </c>
      <c r="B97" s="28" t="s">
        <v>139</v>
      </c>
      <c r="C97" s="14" t="s">
        <v>213</v>
      </c>
      <c r="D97" s="13" t="s">
        <v>89</v>
      </c>
      <c r="E97" s="265">
        <f>H97</f>
        <v>3778</v>
      </c>
      <c r="F97" s="266"/>
      <c r="G97" s="13">
        <f>J97</f>
        <v>4012</v>
      </c>
      <c r="H97" s="321">
        <f>прил.2!AG116</f>
        <v>3778</v>
      </c>
      <c r="I97" s="322"/>
      <c r="J97" s="329">
        <f>прил.2!AH116</f>
        <v>4012</v>
      </c>
      <c r="K97" s="330"/>
      <c r="L97" s="259">
        <v>1</v>
      </c>
      <c r="M97" s="259"/>
      <c r="N97" s="269">
        <f>V97</f>
        <v>458124.06</v>
      </c>
      <c r="O97" s="270"/>
      <c r="P97" s="269">
        <f>X97</f>
        <v>0</v>
      </c>
      <c r="Q97" s="270"/>
      <c r="R97" s="269">
        <f>Z97</f>
        <v>410124.06</v>
      </c>
      <c r="S97" s="270"/>
      <c r="T97" s="269">
        <f>AB97</f>
        <v>0</v>
      </c>
      <c r="U97" s="270"/>
      <c r="V97" s="254">
        <f>прил.2!S116</f>
        <v>458124.06</v>
      </c>
      <c r="W97" s="255"/>
      <c r="X97" s="256"/>
      <c r="Y97" s="53">
        <v>0</v>
      </c>
      <c r="Z97" s="254">
        <f>прил.2!T116</f>
        <v>410124.06</v>
      </c>
      <c r="AA97" s="255"/>
      <c r="AB97" s="256"/>
      <c r="AC97" s="257">
        <v>0</v>
      </c>
      <c r="AD97" s="257"/>
      <c r="AE97" s="257"/>
      <c r="AF97" s="257"/>
      <c r="AG97" s="300">
        <f>Z97/V97</f>
        <v>0.89522488733728589</v>
      </c>
      <c r="AH97" s="301"/>
      <c r="AI97" s="301"/>
      <c r="AJ97" s="302" t="s">
        <v>20</v>
      </c>
      <c r="AK97" s="258">
        <v>1</v>
      </c>
      <c r="AL97" s="258"/>
      <c r="AM97" s="258"/>
      <c r="AN97" s="258"/>
      <c r="AO97" s="259" t="s">
        <v>20</v>
      </c>
      <c r="AP97" s="259"/>
      <c r="AQ97" s="259"/>
      <c r="AR97" s="259"/>
    </row>
    <row r="98" spans="1:44" ht="114" customHeight="1">
      <c r="A98" s="12">
        <v>2</v>
      </c>
      <c r="B98" s="28" t="s">
        <v>142</v>
      </c>
      <c r="C98" s="14" t="s">
        <v>214</v>
      </c>
      <c r="D98" s="13" t="s">
        <v>51</v>
      </c>
      <c r="E98" s="265">
        <f>H98</f>
        <v>80.430000000000007</v>
      </c>
      <c r="F98" s="266"/>
      <c r="G98" s="13">
        <f>J98</f>
        <v>80.599999999999994</v>
      </c>
      <c r="H98" s="321">
        <f>прил.2!AG119</f>
        <v>80.430000000000007</v>
      </c>
      <c r="I98" s="322"/>
      <c r="J98" s="329">
        <f>прил.2!AH119</f>
        <v>80.599999999999994</v>
      </c>
      <c r="K98" s="330"/>
      <c r="L98" s="259">
        <f>G98/E98</f>
        <v>1.002113639189357</v>
      </c>
      <c r="M98" s="259"/>
      <c r="N98" s="269">
        <f>V98</f>
        <v>6757730.2000000002</v>
      </c>
      <c r="O98" s="270"/>
      <c r="P98" s="269">
        <f>X98</f>
        <v>0</v>
      </c>
      <c r="Q98" s="270"/>
      <c r="R98" s="269">
        <f>Z98</f>
        <v>6757730.2000000002</v>
      </c>
      <c r="S98" s="270"/>
      <c r="T98" s="269">
        <f>AB98</f>
        <v>0</v>
      </c>
      <c r="U98" s="270"/>
      <c r="V98" s="254">
        <f>прил.2!S119</f>
        <v>6757730.2000000002</v>
      </c>
      <c r="W98" s="255"/>
      <c r="X98" s="256"/>
      <c r="Y98" s="53">
        <v>0</v>
      </c>
      <c r="Z98" s="254">
        <f>прил.2!T119</f>
        <v>6757730.2000000002</v>
      </c>
      <c r="AA98" s="255"/>
      <c r="AB98" s="256"/>
      <c r="AC98" s="257">
        <v>0</v>
      </c>
      <c r="AD98" s="257"/>
      <c r="AE98" s="257"/>
      <c r="AF98" s="257"/>
      <c r="AG98" s="258">
        <f>Z98/V98</f>
        <v>1</v>
      </c>
      <c r="AH98" s="258"/>
      <c r="AI98" s="258"/>
      <c r="AJ98" s="258" t="s">
        <v>20</v>
      </c>
      <c r="AK98" s="258">
        <v>1</v>
      </c>
      <c r="AL98" s="258"/>
      <c r="AM98" s="258"/>
      <c r="AN98" s="258"/>
      <c r="AO98" s="259" t="s">
        <v>20</v>
      </c>
      <c r="AP98" s="259"/>
      <c r="AQ98" s="259"/>
      <c r="AR98" s="259"/>
    </row>
    <row r="99" spans="1:44">
      <c r="A99" s="14"/>
      <c r="B99" s="14"/>
      <c r="C99" s="21" t="s">
        <v>56</v>
      </c>
      <c r="D99" s="22" t="s">
        <v>20</v>
      </c>
      <c r="E99" s="281" t="s">
        <v>20</v>
      </c>
      <c r="F99" s="282"/>
      <c r="G99" s="22" t="s">
        <v>20</v>
      </c>
      <c r="H99" s="253" t="s">
        <v>20</v>
      </c>
      <c r="I99" s="253"/>
      <c r="J99" s="253" t="s">
        <v>20</v>
      </c>
      <c r="K99" s="253"/>
      <c r="L99" s="259"/>
      <c r="M99" s="259"/>
      <c r="N99" s="257">
        <f>SUM(N98:O98)</f>
        <v>6757730.2000000002</v>
      </c>
      <c r="O99" s="264"/>
      <c r="P99" s="257">
        <f>SUM(P97:Q98)</f>
        <v>0</v>
      </c>
      <c r="Q99" s="264"/>
      <c r="R99" s="257">
        <f>SUM(R98:S98)</f>
        <v>6757730.2000000002</v>
      </c>
      <c r="S99" s="264"/>
      <c r="T99" s="257">
        <f>SUM(T97:U98)</f>
        <v>0</v>
      </c>
      <c r="U99" s="264"/>
      <c r="V99" s="279">
        <f>SUM(V97:X98)</f>
        <v>7215854.2599999998</v>
      </c>
      <c r="W99" s="280"/>
      <c r="X99" s="280"/>
      <c r="Y99" s="53">
        <f>SUM(Y97:Y98)</f>
        <v>0</v>
      </c>
      <c r="Z99" s="279">
        <f>SUM(Z97:AB98)</f>
        <v>7167854.2599999998</v>
      </c>
      <c r="AA99" s="280"/>
      <c r="AB99" s="280"/>
      <c r="AC99" s="257">
        <f>SUM(AC97:AF98)</f>
        <v>0</v>
      </c>
      <c r="AD99" s="264"/>
      <c r="AE99" s="264"/>
      <c r="AF99" s="264"/>
      <c r="AG99" s="264"/>
      <c r="AH99" s="264"/>
      <c r="AI99" s="264"/>
      <c r="AJ99" s="264"/>
      <c r="AK99" s="264"/>
      <c r="AL99" s="264"/>
      <c r="AM99" s="264"/>
      <c r="AN99" s="264"/>
      <c r="AO99" s="259" t="s">
        <v>39</v>
      </c>
      <c r="AP99" s="259"/>
      <c r="AQ99" s="259"/>
      <c r="AR99" s="259" t="s">
        <v>20</v>
      </c>
    </row>
    <row r="100" spans="1:44">
      <c r="A100" s="264" t="s">
        <v>28</v>
      </c>
      <c r="B100" s="264"/>
      <c r="C100" s="264"/>
      <c r="D100" s="264"/>
      <c r="E100" s="264"/>
      <c r="F100" s="264"/>
      <c r="G100" s="264"/>
      <c r="H100" s="264"/>
      <c r="I100" s="264"/>
      <c r="J100" s="264"/>
      <c r="K100" s="264"/>
      <c r="L100" s="264"/>
      <c r="M100" s="264"/>
      <c r="N100" s="264"/>
      <c r="O100" s="264"/>
      <c r="P100" s="264"/>
      <c r="Q100" s="264"/>
      <c r="R100" s="264"/>
      <c r="S100" s="264"/>
      <c r="T100" s="264"/>
      <c r="U100" s="264"/>
      <c r="V100" s="264"/>
      <c r="W100" s="264"/>
      <c r="X100" s="264"/>
      <c r="Y100" s="264"/>
      <c r="Z100" s="264"/>
      <c r="AA100" s="264"/>
      <c r="AB100" s="264"/>
      <c r="AC100" s="264"/>
      <c r="AD100" s="264"/>
      <c r="AE100" s="264"/>
      <c r="AF100" s="264"/>
      <c r="AG100" s="264"/>
      <c r="AH100" s="264"/>
      <c r="AI100" s="264"/>
      <c r="AJ100" s="264"/>
      <c r="AK100" s="264"/>
      <c r="AL100" s="264"/>
      <c r="AM100" s="264"/>
      <c r="AN100" s="264"/>
      <c r="AO100" s="264"/>
      <c r="AP100" s="264"/>
      <c r="AQ100" s="264"/>
      <c r="AR100" s="264"/>
    </row>
    <row r="101" spans="1:44">
      <c r="A101" s="14"/>
      <c r="B101" s="14" t="s">
        <v>29</v>
      </c>
      <c r="C101" s="23"/>
      <c r="D101" s="49"/>
      <c r="E101" s="265"/>
      <c r="F101" s="266"/>
      <c r="G101" s="49"/>
      <c r="H101" s="264"/>
      <c r="I101" s="264"/>
      <c r="J101" s="264"/>
      <c r="K101" s="264"/>
      <c r="L101" s="259"/>
      <c r="M101" s="259"/>
      <c r="N101" s="264"/>
      <c r="O101" s="264"/>
      <c r="P101" s="264"/>
      <c r="Q101" s="264"/>
      <c r="R101" s="264"/>
      <c r="S101" s="264"/>
      <c r="T101" s="264"/>
      <c r="U101" s="264"/>
      <c r="V101" s="280"/>
      <c r="W101" s="280"/>
      <c r="X101" s="280"/>
      <c r="Y101" s="49"/>
      <c r="Z101" s="264"/>
      <c r="AA101" s="264"/>
      <c r="AB101" s="264"/>
      <c r="AC101" s="264"/>
      <c r="AD101" s="264"/>
      <c r="AE101" s="264"/>
      <c r="AF101" s="264"/>
      <c r="AG101" s="264"/>
      <c r="AH101" s="264"/>
      <c r="AI101" s="264"/>
      <c r="AJ101" s="264"/>
      <c r="AK101" s="264"/>
      <c r="AL101" s="264"/>
      <c r="AM101" s="264" t="s">
        <v>20</v>
      </c>
      <c r="AN101" s="264"/>
      <c r="AO101" s="259" t="s">
        <v>39</v>
      </c>
      <c r="AP101" s="259"/>
      <c r="AQ101" s="259"/>
      <c r="AR101" s="259" t="s">
        <v>20</v>
      </c>
    </row>
    <row r="102" spans="1:44">
      <c r="A102" s="14"/>
      <c r="B102" s="14"/>
      <c r="C102" s="14"/>
      <c r="D102" s="49"/>
      <c r="E102" s="265"/>
      <c r="F102" s="266"/>
      <c r="G102" s="49"/>
      <c r="H102" s="264"/>
      <c r="I102" s="264"/>
      <c r="J102" s="264"/>
      <c r="K102" s="264"/>
      <c r="L102" s="259"/>
      <c r="M102" s="259"/>
      <c r="N102" s="264"/>
      <c r="O102" s="264"/>
      <c r="P102" s="264"/>
      <c r="Q102" s="264"/>
      <c r="R102" s="264"/>
      <c r="S102" s="264"/>
      <c r="T102" s="264"/>
      <c r="U102" s="264"/>
      <c r="V102" s="280"/>
      <c r="W102" s="280"/>
      <c r="X102" s="280"/>
      <c r="Y102" s="49"/>
      <c r="Z102" s="264"/>
      <c r="AA102" s="264"/>
      <c r="AB102" s="264"/>
      <c r="AC102" s="264"/>
      <c r="AD102" s="264"/>
      <c r="AE102" s="264"/>
      <c r="AF102" s="264"/>
      <c r="AG102" s="264"/>
      <c r="AH102" s="264"/>
      <c r="AI102" s="264"/>
      <c r="AJ102" s="264"/>
      <c r="AK102" s="264"/>
      <c r="AL102" s="264"/>
      <c r="AM102" s="264"/>
      <c r="AN102" s="264"/>
      <c r="AO102" s="259"/>
      <c r="AP102" s="259"/>
      <c r="AQ102" s="259"/>
      <c r="AR102" s="259"/>
    </row>
    <row r="103" spans="1:44">
      <c r="A103" s="14"/>
      <c r="B103" s="271" t="s">
        <v>57</v>
      </c>
      <c r="C103" s="271"/>
      <c r="D103" s="271"/>
      <c r="E103" s="271"/>
      <c r="F103" s="271"/>
      <c r="G103" s="271"/>
      <c r="H103" s="271"/>
      <c r="I103" s="271"/>
      <c r="J103" s="271"/>
      <c r="K103" s="271"/>
      <c r="L103" s="271"/>
      <c r="M103" s="271"/>
      <c r="N103" s="271"/>
      <c r="O103" s="271"/>
      <c r="P103" s="271"/>
      <c r="Q103" s="271"/>
      <c r="R103" s="271"/>
      <c r="S103" s="271"/>
      <c r="T103" s="271"/>
      <c r="U103" s="271"/>
      <c r="V103" s="271"/>
      <c r="W103" s="271"/>
      <c r="X103" s="271"/>
      <c r="Y103" s="271"/>
      <c r="Z103" s="271"/>
      <c r="AA103" s="271"/>
      <c r="AB103" s="271"/>
      <c r="AC103" s="271"/>
      <c r="AD103" s="271"/>
      <c r="AE103" s="271"/>
      <c r="AF103" s="271"/>
      <c r="AG103" s="271"/>
      <c r="AH103" s="271"/>
      <c r="AI103" s="271"/>
      <c r="AJ103" s="271"/>
      <c r="AK103" s="271"/>
      <c r="AL103" s="271"/>
      <c r="AM103" s="271"/>
      <c r="AN103" s="271"/>
      <c r="AO103" s="272">
        <f>(AK97+AK98)/2*100</f>
        <v>100</v>
      </c>
      <c r="AP103" s="272"/>
      <c r="AQ103" s="272"/>
      <c r="AR103" s="272"/>
    </row>
    <row r="104" spans="1:44">
      <c r="A104" s="252" t="s">
        <v>274</v>
      </c>
      <c r="B104" s="252"/>
      <c r="C104" s="252"/>
      <c r="D104" s="252"/>
      <c r="E104" s="252"/>
      <c r="F104" s="252"/>
      <c r="G104" s="252"/>
      <c r="H104" s="252"/>
      <c r="I104" s="252"/>
      <c r="J104" s="252"/>
      <c r="K104" s="252"/>
      <c r="L104" s="252"/>
      <c r="M104" s="252"/>
      <c r="N104" s="252"/>
      <c r="O104" s="252"/>
      <c r="P104" s="252"/>
      <c r="Q104" s="252"/>
      <c r="R104" s="252"/>
      <c r="S104" s="252"/>
      <c r="T104" s="252"/>
      <c r="U104" s="252"/>
      <c r="V104" s="252"/>
      <c r="W104" s="252"/>
      <c r="X104" s="252"/>
      <c r="Y104" s="252"/>
      <c r="Z104" s="252"/>
      <c r="AA104" s="252"/>
      <c r="AB104" s="252"/>
      <c r="AC104" s="252"/>
      <c r="AD104" s="252"/>
      <c r="AE104" s="252"/>
      <c r="AF104" s="252"/>
      <c r="AG104" s="252"/>
      <c r="AH104" s="252"/>
      <c r="AI104" s="252"/>
      <c r="AJ104" s="252"/>
      <c r="AK104" s="252"/>
      <c r="AL104" s="252"/>
      <c r="AM104" s="252"/>
      <c r="AN104" s="252"/>
      <c r="AO104" s="252"/>
      <c r="AP104" s="252"/>
      <c r="AQ104" s="252"/>
      <c r="AR104" s="252"/>
    </row>
    <row r="105" spans="1:44">
      <c r="A105" s="253" t="s">
        <v>27</v>
      </c>
      <c r="B105" s="253"/>
      <c r="C105" s="253"/>
      <c r="D105" s="253"/>
      <c r="E105" s="253"/>
      <c r="F105" s="253"/>
      <c r="G105" s="253"/>
      <c r="H105" s="253"/>
      <c r="I105" s="253"/>
      <c r="J105" s="253"/>
      <c r="K105" s="253"/>
      <c r="L105" s="253"/>
      <c r="M105" s="253"/>
      <c r="N105" s="253"/>
      <c r="O105" s="253"/>
      <c r="P105" s="253"/>
      <c r="Q105" s="253"/>
      <c r="R105" s="253"/>
      <c r="S105" s="253"/>
      <c r="T105" s="253"/>
      <c r="U105" s="253"/>
      <c r="V105" s="253"/>
      <c r="W105" s="253"/>
      <c r="X105" s="253"/>
      <c r="Y105" s="253"/>
      <c r="Z105" s="253"/>
      <c r="AA105" s="253"/>
      <c r="AB105" s="253"/>
      <c r="AC105" s="253"/>
      <c r="AD105" s="253"/>
      <c r="AE105" s="253"/>
      <c r="AF105" s="253"/>
      <c r="AG105" s="253"/>
      <c r="AH105" s="253"/>
      <c r="AI105" s="253"/>
      <c r="AJ105" s="253"/>
      <c r="AK105" s="253"/>
      <c r="AL105" s="253"/>
      <c r="AM105" s="253"/>
      <c r="AN105" s="253"/>
      <c r="AO105" s="253"/>
      <c r="AP105" s="253"/>
      <c r="AQ105" s="253"/>
      <c r="AR105" s="253"/>
    </row>
    <row r="106" spans="1:44" ht="212.25" customHeight="1">
      <c r="A106" s="12">
        <v>1</v>
      </c>
      <c r="B106" s="28" t="s">
        <v>352</v>
      </c>
      <c r="C106" s="14" t="s">
        <v>353</v>
      </c>
      <c r="D106" s="13"/>
      <c r="E106" s="265">
        <f>H106</f>
        <v>100</v>
      </c>
      <c r="F106" s="266"/>
      <c r="G106" s="13">
        <f>J106</f>
        <v>100</v>
      </c>
      <c r="H106" s="265">
        <f>прил.2!AG128</f>
        <v>100</v>
      </c>
      <c r="I106" s="323"/>
      <c r="J106" s="265">
        <f>прил.2!AH128</f>
        <v>100</v>
      </c>
      <c r="K106" s="323"/>
      <c r="L106" s="303">
        <f>J106/H106</f>
        <v>1</v>
      </c>
      <c r="M106" s="324"/>
      <c r="N106" s="26"/>
      <c r="O106" s="27"/>
      <c r="P106" s="26"/>
      <c r="Q106" s="27"/>
      <c r="R106" s="26"/>
      <c r="S106" s="27"/>
      <c r="T106" s="26"/>
      <c r="U106" s="27"/>
      <c r="V106" s="254">
        <f>прил.2!S128</f>
        <v>1166706.6399999999</v>
      </c>
      <c r="W106" s="255"/>
      <c r="X106" s="256"/>
      <c r="Y106" s="53"/>
      <c r="Z106" s="254">
        <f>прил.2!T128</f>
        <v>1166706.6399999999</v>
      </c>
      <c r="AA106" s="255"/>
      <c r="AB106" s="256"/>
      <c r="AC106" s="269"/>
      <c r="AD106" s="299"/>
      <c r="AE106" s="299"/>
      <c r="AF106" s="270"/>
      <c r="AG106" s="300">
        <f>Z106/V106</f>
        <v>1</v>
      </c>
      <c r="AH106" s="301"/>
      <c r="AI106" s="301"/>
      <c r="AJ106" s="302"/>
      <c r="AK106" s="300">
        <f>L106/AG106</f>
        <v>1</v>
      </c>
      <c r="AL106" s="301"/>
      <c r="AM106" s="301"/>
      <c r="AN106" s="302"/>
      <c r="AO106" s="303"/>
      <c r="AP106" s="304"/>
      <c r="AQ106" s="304"/>
      <c r="AR106" s="305"/>
    </row>
    <row r="107" spans="1:44" ht="20.25" customHeight="1">
      <c r="A107" s="29"/>
      <c r="B107" s="29"/>
      <c r="C107" s="30" t="s">
        <v>56</v>
      </c>
      <c r="D107" s="29" t="s">
        <v>20</v>
      </c>
      <c r="E107" s="262" t="s">
        <v>20</v>
      </c>
      <c r="F107" s="263"/>
      <c r="G107" s="29" t="s">
        <v>20</v>
      </c>
      <c r="H107" s="283" t="s">
        <v>20</v>
      </c>
      <c r="I107" s="283"/>
      <c r="J107" s="283" t="s">
        <v>20</v>
      </c>
      <c r="K107" s="283"/>
      <c r="L107" s="284"/>
      <c r="M107" s="284"/>
      <c r="N107" s="285">
        <f>SUM(N106:O106)</f>
        <v>0</v>
      </c>
      <c r="O107" s="283"/>
      <c r="P107" s="285">
        <f>SUM(P105:Q106)</f>
        <v>0</v>
      </c>
      <c r="Q107" s="283"/>
      <c r="R107" s="285">
        <f>SUM(R106:S106)</f>
        <v>0</v>
      </c>
      <c r="S107" s="283"/>
      <c r="T107" s="285">
        <f>SUM(T105:U106)</f>
        <v>0</v>
      </c>
      <c r="U107" s="283"/>
      <c r="V107" s="286">
        <f>SUM(V106:X106)</f>
        <v>1166706.6399999999</v>
      </c>
      <c r="W107" s="287"/>
      <c r="X107" s="287"/>
      <c r="Y107" s="51">
        <f>SUM(Y105:Y106)</f>
        <v>0</v>
      </c>
      <c r="Z107" s="286">
        <f>SUM(Z106:AB106)</f>
        <v>1166706.6399999999</v>
      </c>
      <c r="AA107" s="287"/>
      <c r="AB107" s="287"/>
      <c r="AC107" s="285">
        <f>SUM(AC105:AF106)</f>
        <v>0</v>
      </c>
      <c r="AD107" s="283"/>
      <c r="AE107" s="283"/>
      <c r="AF107" s="283"/>
      <c r="AG107" s="283"/>
      <c r="AH107" s="283"/>
      <c r="AI107" s="283"/>
      <c r="AJ107" s="283"/>
      <c r="AK107" s="283"/>
      <c r="AL107" s="283"/>
      <c r="AM107" s="283"/>
      <c r="AN107" s="283"/>
      <c r="AO107" s="284" t="s">
        <v>39</v>
      </c>
      <c r="AP107" s="284"/>
      <c r="AQ107" s="284"/>
      <c r="AR107" s="284" t="s">
        <v>20</v>
      </c>
    </row>
    <row r="108" spans="1:44">
      <c r="A108" s="264" t="s">
        <v>28</v>
      </c>
      <c r="B108" s="264"/>
      <c r="C108" s="264"/>
      <c r="D108" s="264"/>
      <c r="E108" s="264"/>
      <c r="F108" s="264"/>
      <c r="G108" s="264"/>
      <c r="H108" s="264"/>
      <c r="I108" s="264"/>
      <c r="J108" s="264"/>
      <c r="K108" s="264"/>
      <c r="L108" s="264"/>
      <c r="M108" s="264"/>
      <c r="N108" s="264"/>
      <c r="O108" s="264"/>
      <c r="P108" s="264"/>
      <c r="Q108" s="264"/>
      <c r="R108" s="264"/>
      <c r="S108" s="264"/>
      <c r="T108" s="264"/>
      <c r="U108" s="264"/>
      <c r="V108" s="264"/>
      <c r="W108" s="264"/>
      <c r="X108" s="264"/>
      <c r="Y108" s="264"/>
      <c r="Z108" s="264"/>
      <c r="AA108" s="264"/>
      <c r="AB108" s="264"/>
      <c r="AC108" s="264"/>
      <c r="AD108" s="264"/>
      <c r="AE108" s="264"/>
      <c r="AF108" s="264"/>
      <c r="AG108" s="264"/>
      <c r="AH108" s="264"/>
      <c r="AI108" s="264"/>
      <c r="AJ108" s="264"/>
      <c r="AK108" s="264"/>
      <c r="AL108" s="264"/>
      <c r="AM108" s="264"/>
      <c r="AN108" s="264"/>
      <c r="AO108" s="264"/>
      <c r="AP108" s="264"/>
      <c r="AQ108" s="264"/>
      <c r="AR108" s="264"/>
    </row>
    <row r="109" spans="1:44">
      <c r="A109" s="14"/>
      <c r="B109" s="14" t="s">
        <v>29</v>
      </c>
      <c r="C109" s="23"/>
      <c r="D109" s="49"/>
      <c r="E109" s="265"/>
      <c r="F109" s="266"/>
      <c r="G109" s="49"/>
      <c r="H109" s="264"/>
      <c r="I109" s="264"/>
      <c r="J109" s="264"/>
      <c r="K109" s="264"/>
      <c r="L109" s="259"/>
      <c r="M109" s="259"/>
      <c r="N109" s="264"/>
      <c r="O109" s="264"/>
      <c r="P109" s="264"/>
      <c r="Q109" s="264"/>
      <c r="R109" s="264"/>
      <c r="S109" s="264"/>
      <c r="T109" s="264"/>
      <c r="U109" s="264"/>
      <c r="V109" s="280"/>
      <c r="W109" s="280"/>
      <c r="X109" s="280"/>
      <c r="Y109" s="49"/>
      <c r="Z109" s="264"/>
      <c r="AA109" s="264"/>
      <c r="AB109" s="264"/>
      <c r="AC109" s="264"/>
      <c r="AD109" s="264"/>
      <c r="AE109" s="264"/>
      <c r="AF109" s="264"/>
      <c r="AG109" s="264"/>
      <c r="AH109" s="264"/>
      <c r="AI109" s="264"/>
      <c r="AJ109" s="264"/>
      <c r="AK109" s="264"/>
      <c r="AL109" s="264"/>
      <c r="AM109" s="264" t="s">
        <v>20</v>
      </c>
      <c r="AN109" s="264"/>
      <c r="AO109" s="259" t="s">
        <v>39</v>
      </c>
      <c r="AP109" s="259"/>
      <c r="AQ109" s="259"/>
      <c r="AR109" s="259" t="s">
        <v>20</v>
      </c>
    </row>
    <row r="110" spans="1:44">
      <c r="A110" s="14"/>
      <c r="B110" s="14"/>
      <c r="C110" s="14"/>
      <c r="D110" s="49"/>
      <c r="E110" s="265"/>
      <c r="F110" s="266"/>
      <c r="G110" s="49"/>
      <c r="H110" s="264"/>
      <c r="I110" s="264"/>
      <c r="J110" s="264"/>
      <c r="K110" s="264"/>
      <c r="L110" s="259"/>
      <c r="M110" s="259"/>
      <c r="N110" s="264"/>
      <c r="O110" s="264"/>
      <c r="P110" s="264"/>
      <c r="Q110" s="264"/>
      <c r="R110" s="264"/>
      <c r="S110" s="264"/>
      <c r="T110" s="264"/>
      <c r="U110" s="264"/>
      <c r="V110" s="280"/>
      <c r="W110" s="280"/>
      <c r="X110" s="280"/>
      <c r="Y110" s="49"/>
      <c r="Z110" s="264"/>
      <c r="AA110" s="264"/>
      <c r="AB110" s="264"/>
      <c r="AC110" s="264"/>
      <c r="AD110" s="264"/>
      <c r="AE110" s="264"/>
      <c r="AF110" s="264"/>
      <c r="AG110" s="264"/>
      <c r="AH110" s="264"/>
      <c r="AI110" s="264"/>
      <c r="AJ110" s="264"/>
      <c r="AK110" s="264"/>
      <c r="AL110" s="264"/>
      <c r="AM110" s="264"/>
      <c r="AN110" s="264"/>
      <c r="AO110" s="259"/>
      <c r="AP110" s="259"/>
      <c r="AQ110" s="259"/>
      <c r="AR110" s="259"/>
    </row>
    <row r="111" spans="1:44">
      <c r="A111" s="14"/>
      <c r="B111" s="271" t="s">
        <v>57</v>
      </c>
      <c r="C111" s="271"/>
      <c r="D111" s="271"/>
      <c r="E111" s="271"/>
      <c r="F111" s="271"/>
      <c r="G111" s="271"/>
      <c r="H111" s="271"/>
      <c r="I111" s="271"/>
      <c r="J111" s="271"/>
      <c r="K111" s="271"/>
      <c r="L111" s="271"/>
      <c r="M111" s="271"/>
      <c r="N111" s="271"/>
      <c r="O111" s="271"/>
      <c r="P111" s="271"/>
      <c r="Q111" s="271"/>
      <c r="R111" s="271"/>
      <c r="S111" s="271"/>
      <c r="T111" s="271"/>
      <c r="U111" s="271"/>
      <c r="V111" s="271"/>
      <c r="W111" s="271"/>
      <c r="X111" s="271"/>
      <c r="Y111" s="271"/>
      <c r="Z111" s="271"/>
      <c r="AA111" s="271"/>
      <c r="AB111" s="271"/>
      <c r="AC111" s="271"/>
      <c r="AD111" s="271"/>
      <c r="AE111" s="271"/>
      <c r="AF111" s="271"/>
      <c r="AG111" s="271"/>
      <c r="AH111" s="271"/>
      <c r="AI111" s="271"/>
      <c r="AJ111" s="271"/>
      <c r="AK111" s="271"/>
      <c r="AL111" s="271"/>
      <c r="AM111" s="271"/>
      <c r="AN111" s="271"/>
      <c r="AO111" s="272">
        <f>AK106*100</f>
        <v>100</v>
      </c>
      <c r="AP111" s="272"/>
      <c r="AQ111" s="272"/>
      <c r="AR111" s="272"/>
    </row>
    <row r="112" spans="1:44">
      <c r="A112" s="252" t="s">
        <v>318</v>
      </c>
      <c r="B112" s="252"/>
      <c r="C112" s="252"/>
      <c r="D112" s="252"/>
      <c r="E112" s="252"/>
      <c r="F112" s="252"/>
      <c r="G112" s="252"/>
      <c r="H112" s="252"/>
      <c r="I112" s="252"/>
      <c r="J112" s="252"/>
      <c r="K112" s="252"/>
      <c r="L112" s="252"/>
      <c r="M112" s="252"/>
      <c r="N112" s="252"/>
      <c r="O112" s="252"/>
      <c r="P112" s="252"/>
      <c r="Q112" s="252"/>
      <c r="R112" s="252"/>
      <c r="S112" s="252"/>
      <c r="T112" s="252"/>
      <c r="U112" s="252"/>
      <c r="V112" s="252"/>
      <c r="W112" s="252"/>
      <c r="X112" s="252"/>
      <c r="Y112" s="252"/>
      <c r="Z112" s="252"/>
      <c r="AA112" s="252"/>
      <c r="AB112" s="252"/>
      <c r="AC112" s="252"/>
      <c r="AD112" s="252"/>
      <c r="AE112" s="252"/>
      <c r="AF112" s="252"/>
      <c r="AG112" s="252"/>
      <c r="AH112" s="252"/>
      <c r="AI112" s="252"/>
      <c r="AJ112" s="252"/>
      <c r="AK112" s="252"/>
      <c r="AL112" s="252"/>
      <c r="AM112" s="252"/>
      <c r="AN112" s="252"/>
      <c r="AO112" s="252"/>
      <c r="AP112" s="252"/>
      <c r="AQ112" s="252"/>
      <c r="AR112" s="252"/>
    </row>
    <row r="113" spans="1:44" ht="16.5" customHeight="1">
      <c r="A113" s="253" t="s">
        <v>27</v>
      </c>
      <c r="B113" s="253"/>
      <c r="C113" s="253"/>
      <c r="D113" s="253"/>
      <c r="E113" s="253"/>
      <c r="F113" s="253"/>
      <c r="G113" s="253"/>
      <c r="H113" s="253"/>
      <c r="I113" s="253"/>
      <c r="J113" s="253"/>
      <c r="K113" s="253"/>
      <c r="L113" s="253"/>
      <c r="M113" s="253"/>
      <c r="N113" s="253"/>
      <c r="O113" s="253"/>
      <c r="P113" s="253"/>
      <c r="Q113" s="253"/>
      <c r="R113" s="253"/>
      <c r="S113" s="253"/>
      <c r="T113" s="253"/>
      <c r="U113" s="253"/>
      <c r="V113" s="253"/>
      <c r="W113" s="253"/>
      <c r="X113" s="253"/>
      <c r="Y113" s="253"/>
      <c r="Z113" s="253"/>
      <c r="AA113" s="253"/>
      <c r="AB113" s="253"/>
      <c r="AC113" s="253"/>
      <c r="AD113" s="253"/>
      <c r="AE113" s="253"/>
      <c r="AF113" s="253"/>
      <c r="AG113" s="253"/>
      <c r="AH113" s="253"/>
      <c r="AI113" s="253"/>
      <c r="AJ113" s="253"/>
      <c r="AK113" s="253"/>
      <c r="AL113" s="253"/>
      <c r="AM113" s="253"/>
      <c r="AN113" s="253"/>
      <c r="AO113" s="253"/>
      <c r="AP113" s="253"/>
      <c r="AQ113" s="253"/>
      <c r="AR113" s="253"/>
    </row>
    <row r="114" spans="1:44" ht="78.75">
      <c r="A114" s="12"/>
      <c r="B114" s="28" t="s">
        <v>284</v>
      </c>
      <c r="C114" s="14" t="s">
        <v>314</v>
      </c>
      <c r="D114" s="13" t="s">
        <v>358</v>
      </c>
      <c r="E114" s="260">
        <v>17</v>
      </c>
      <c r="F114" s="261"/>
      <c r="G114" s="10">
        <v>17</v>
      </c>
      <c r="H114" s="260">
        <f>прил.2!AG137</f>
        <v>8.5</v>
      </c>
      <c r="I114" s="349"/>
      <c r="J114" s="260">
        <f>прил.2!AH137</f>
        <v>8.5</v>
      </c>
      <c r="K114" s="349"/>
      <c r="L114" s="306">
        <f>J114/H114</f>
        <v>1</v>
      </c>
      <c r="M114" s="307"/>
      <c r="N114" s="26"/>
      <c r="O114" s="27"/>
      <c r="P114" s="26"/>
      <c r="Q114" s="27"/>
      <c r="R114" s="26"/>
      <c r="S114" s="27"/>
      <c r="T114" s="26"/>
      <c r="U114" s="27"/>
      <c r="V114" s="254">
        <f>прил.2!S137</f>
        <v>4714776.2799999993</v>
      </c>
      <c r="W114" s="255"/>
      <c r="X114" s="256"/>
      <c r="Y114" s="53"/>
      <c r="Z114" s="254">
        <f>прил.2!T137</f>
        <v>4713433.9399999995</v>
      </c>
      <c r="AA114" s="255"/>
      <c r="AB114" s="256"/>
      <c r="AC114" s="269"/>
      <c r="AD114" s="299"/>
      <c r="AE114" s="299"/>
      <c r="AF114" s="270"/>
      <c r="AG114" s="300">
        <f>Z114/V114</f>
        <v>0.99971529083878397</v>
      </c>
      <c r="AH114" s="301"/>
      <c r="AI114" s="301"/>
      <c r="AJ114" s="302"/>
      <c r="AK114" s="300">
        <v>1</v>
      </c>
      <c r="AL114" s="301"/>
      <c r="AM114" s="301"/>
      <c r="AN114" s="302"/>
      <c r="AO114" s="303"/>
      <c r="AP114" s="304"/>
      <c r="AQ114" s="304"/>
      <c r="AR114" s="305"/>
    </row>
    <row r="115" spans="1:44">
      <c r="A115" s="29"/>
      <c r="B115" s="29"/>
      <c r="C115" s="30" t="s">
        <v>56</v>
      </c>
      <c r="D115" s="29" t="s">
        <v>20</v>
      </c>
      <c r="E115" s="262" t="s">
        <v>20</v>
      </c>
      <c r="F115" s="263"/>
      <c r="G115" s="29" t="s">
        <v>20</v>
      </c>
      <c r="H115" s="283" t="s">
        <v>20</v>
      </c>
      <c r="I115" s="283"/>
      <c r="J115" s="283" t="s">
        <v>20</v>
      </c>
      <c r="K115" s="283"/>
      <c r="L115" s="284"/>
      <c r="M115" s="284"/>
      <c r="N115" s="285">
        <f>SUM(N114:O114)</f>
        <v>0</v>
      </c>
      <c r="O115" s="283"/>
      <c r="P115" s="285">
        <f>SUM(P113:Q114)</f>
        <v>0</v>
      </c>
      <c r="Q115" s="283"/>
      <c r="R115" s="285">
        <f>SUM(R114:S114)</f>
        <v>0</v>
      </c>
      <c r="S115" s="283"/>
      <c r="T115" s="285">
        <f>SUM(T113:U114)</f>
        <v>0</v>
      </c>
      <c r="U115" s="283"/>
      <c r="V115" s="286">
        <f>SUM(V114:X114)</f>
        <v>4714776.2799999993</v>
      </c>
      <c r="W115" s="287"/>
      <c r="X115" s="287"/>
      <c r="Y115" s="51">
        <f>SUM(Y113:Y114)</f>
        <v>0</v>
      </c>
      <c r="Z115" s="286">
        <f>SUM(Z114:AB114)</f>
        <v>4713433.9399999995</v>
      </c>
      <c r="AA115" s="287"/>
      <c r="AB115" s="287"/>
      <c r="AC115" s="285">
        <f>SUM(AC113:AF114)</f>
        <v>0</v>
      </c>
      <c r="AD115" s="283"/>
      <c r="AE115" s="283"/>
      <c r="AF115" s="283"/>
      <c r="AG115" s="283"/>
      <c r="AH115" s="283"/>
      <c r="AI115" s="283"/>
      <c r="AJ115" s="283"/>
      <c r="AK115" s="283"/>
      <c r="AL115" s="283"/>
      <c r="AM115" s="283"/>
      <c r="AN115" s="283"/>
      <c r="AO115" s="284" t="s">
        <v>39</v>
      </c>
      <c r="AP115" s="284"/>
      <c r="AQ115" s="284"/>
      <c r="AR115" s="284" t="s">
        <v>20</v>
      </c>
    </row>
    <row r="116" spans="1:44">
      <c r="A116" s="264" t="s">
        <v>28</v>
      </c>
      <c r="B116" s="264"/>
      <c r="C116" s="264"/>
      <c r="D116" s="264"/>
      <c r="E116" s="264"/>
      <c r="F116" s="264"/>
      <c r="G116" s="264"/>
      <c r="H116" s="264"/>
      <c r="I116" s="264"/>
      <c r="J116" s="264"/>
      <c r="K116" s="264"/>
      <c r="L116" s="264"/>
      <c r="M116" s="264"/>
      <c r="N116" s="264"/>
      <c r="O116" s="264"/>
      <c r="P116" s="264"/>
      <c r="Q116" s="264"/>
      <c r="R116" s="264"/>
      <c r="S116" s="264"/>
      <c r="T116" s="264"/>
      <c r="U116" s="264"/>
      <c r="V116" s="264"/>
      <c r="W116" s="264"/>
      <c r="X116" s="264"/>
      <c r="Y116" s="264"/>
      <c r="Z116" s="264"/>
      <c r="AA116" s="264"/>
      <c r="AB116" s="264"/>
      <c r="AC116" s="264"/>
      <c r="AD116" s="264"/>
      <c r="AE116" s="264"/>
      <c r="AF116" s="264"/>
      <c r="AG116" s="264"/>
      <c r="AH116" s="264"/>
      <c r="AI116" s="264"/>
      <c r="AJ116" s="264"/>
      <c r="AK116" s="264"/>
      <c r="AL116" s="264"/>
      <c r="AM116" s="264"/>
      <c r="AN116" s="264"/>
      <c r="AO116" s="264"/>
      <c r="AP116" s="264"/>
      <c r="AQ116" s="264"/>
      <c r="AR116" s="264"/>
    </row>
    <row r="117" spans="1:44">
      <c r="A117" s="14"/>
      <c r="B117" s="14" t="s">
        <v>29</v>
      </c>
      <c r="C117" s="23" t="s">
        <v>30</v>
      </c>
      <c r="D117" s="13"/>
      <c r="E117" s="265"/>
      <c r="F117" s="266"/>
      <c r="G117" s="13"/>
      <c r="H117" s="264"/>
      <c r="I117" s="264"/>
      <c r="J117" s="264"/>
      <c r="K117" s="264"/>
      <c r="L117" s="259"/>
      <c r="M117" s="259"/>
      <c r="N117" s="264"/>
      <c r="O117" s="264"/>
      <c r="P117" s="264"/>
      <c r="Q117" s="264"/>
      <c r="R117" s="264"/>
      <c r="S117" s="264"/>
      <c r="T117" s="264"/>
      <c r="U117" s="264"/>
      <c r="V117" s="280"/>
      <c r="W117" s="280"/>
      <c r="X117" s="280"/>
      <c r="Y117" s="49"/>
      <c r="Z117" s="280"/>
      <c r="AA117" s="280"/>
      <c r="AB117" s="280"/>
      <c r="AC117" s="264"/>
      <c r="AD117" s="264"/>
      <c r="AE117" s="264"/>
      <c r="AF117" s="264"/>
      <c r="AG117" s="264"/>
      <c r="AH117" s="264"/>
      <c r="AI117" s="264"/>
      <c r="AJ117" s="264"/>
      <c r="AK117" s="264"/>
      <c r="AL117" s="264"/>
      <c r="AM117" s="264" t="s">
        <v>20</v>
      </c>
      <c r="AN117" s="264"/>
      <c r="AO117" s="259" t="s">
        <v>39</v>
      </c>
      <c r="AP117" s="259"/>
      <c r="AQ117" s="259"/>
      <c r="AR117" s="259" t="s">
        <v>20</v>
      </c>
    </row>
    <row r="118" spans="1:44">
      <c r="A118" s="14"/>
      <c r="B118" s="14"/>
      <c r="C118" s="14"/>
      <c r="D118" s="13"/>
      <c r="E118" s="265"/>
      <c r="F118" s="266"/>
      <c r="G118" s="13"/>
      <c r="H118" s="264"/>
      <c r="I118" s="264"/>
      <c r="J118" s="264"/>
      <c r="K118" s="264"/>
      <c r="L118" s="259"/>
      <c r="M118" s="259"/>
      <c r="N118" s="264"/>
      <c r="O118" s="264"/>
      <c r="P118" s="264"/>
      <c r="Q118" s="264"/>
      <c r="R118" s="264"/>
      <c r="S118" s="264"/>
      <c r="T118" s="264"/>
      <c r="U118" s="264"/>
      <c r="V118" s="280"/>
      <c r="W118" s="280"/>
      <c r="X118" s="280"/>
      <c r="Y118" s="49"/>
      <c r="Z118" s="280"/>
      <c r="AA118" s="280"/>
      <c r="AB118" s="280"/>
      <c r="AC118" s="264"/>
      <c r="AD118" s="264"/>
      <c r="AE118" s="264"/>
      <c r="AF118" s="264"/>
      <c r="AG118" s="264"/>
      <c r="AH118" s="264"/>
      <c r="AI118" s="264"/>
      <c r="AJ118" s="264"/>
      <c r="AK118" s="264"/>
      <c r="AL118" s="264"/>
      <c r="AM118" s="264"/>
      <c r="AN118" s="264"/>
      <c r="AO118" s="259"/>
      <c r="AP118" s="259"/>
      <c r="AQ118" s="259"/>
      <c r="AR118" s="259"/>
    </row>
    <row r="119" spans="1:44">
      <c r="A119" s="14"/>
      <c r="B119" s="271" t="s">
        <v>57</v>
      </c>
      <c r="C119" s="271"/>
      <c r="D119" s="271"/>
      <c r="E119" s="271"/>
      <c r="F119" s="271"/>
      <c r="G119" s="271"/>
      <c r="H119" s="271"/>
      <c r="I119" s="271"/>
      <c r="J119" s="271"/>
      <c r="K119" s="271"/>
      <c r="L119" s="271"/>
      <c r="M119" s="271"/>
      <c r="N119" s="271"/>
      <c r="O119" s="271"/>
      <c r="P119" s="271"/>
      <c r="Q119" s="271"/>
      <c r="R119" s="271"/>
      <c r="S119" s="271"/>
      <c r="T119" s="271"/>
      <c r="U119" s="271"/>
      <c r="V119" s="271"/>
      <c r="W119" s="271"/>
      <c r="X119" s="271"/>
      <c r="Y119" s="271"/>
      <c r="Z119" s="271"/>
      <c r="AA119" s="271"/>
      <c r="AB119" s="271"/>
      <c r="AC119" s="271"/>
      <c r="AD119" s="271"/>
      <c r="AE119" s="271"/>
      <c r="AF119" s="271"/>
      <c r="AG119" s="271"/>
      <c r="AH119" s="271"/>
      <c r="AI119" s="271"/>
      <c r="AJ119" s="271"/>
      <c r="AK119" s="271"/>
      <c r="AL119" s="271"/>
      <c r="AM119" s="271"/>
      <c r="AN119" s="271"/>
      <c r="AO119" s="272">
        <f>AK114*100</f>
        <v>100</v>
      </c>
      <c r="AP119" s="272"/>
      <c r="AQ119" s="272"/>
      <c r="AR119" s="272"/>
    </row>
    <row r="120" spans="1:44">
      <c r="A120" s="14"/>
      <c r="B120" s="273" t="s">
        <v>58</v>
      </c>
      <c r="C120" s="274"/>
      <c r="D120" s="274"/>
      <c r="E120" s="274"/>
      <c r="F120" s="274"/>
      <c r="G120" s="274"/>
      <c r="H120" s="274"/>
      <c r="I120" s="274"/>
      <c r="J120" s="274"/>
      <c r="K120" s="274"/>
      <c r="L120" s="274"/>
      <c r="M120" s="274"/>
      <c r="N120" s="274"/>
      <c r="O120" s="274"/>
      <c r="P120" s="274"/>
      <c r="Q120" s="274"/>
      <c r="R120" s="274"/>
      <c r="S120" s="274"/>
      <c r="T120" s="274"/>
      <c r="U120" s="274"/>
      <c r="V120" s="274"/>
      <c r="W120" s="274"/>
      <c r="X120" s="274"/>
      <c r="Y120" s="274"/>
      <c r="Z120" s="274"/>
      <c r="AA120" s="274"/>
      <c r="AB120" s="274"/>
      <c r="AC120" s="274"/>
      <c r="AD120" s="274"/>
      <c r="AE120" s="274"/>
      <c r="AF120" s="274"/>
      <c r="AG120" s="274"/>
      <c r="AH120" s="274"/>
      <c r="AI120" s="274"/>
      <c r="AJ120" s="274"/>
      <c r="AK120" s="274"/>
      <c r="AL120" s="274"/>
      <c r="AM120" s="274"/>
      <c r="AN120" s="275"/>
      <c r="AO120" s="276">
        <f>(AO119+AO111+AO103+AO94+AO86+AO78+AO70+AO61+AO50+AO32)/10</f>
        <v>99.798054746897222</v>
      </c>
      <c r="AP120" s="277"/>
      <c r="AQ120" s="277"/>
      <c r="AR120" s="278"/>
    </row>
    <row r="121" spans="1:44">
      <c r="A121" s="252" t="s">
        <v>67</v>
      </c>
      <c r="B121" s="252"/>
      <c r="C121" s="252"/>
      <c r="D121" s="252"/>
      <c r="E121" s="252"/>
      <c r="F121" s="252"/>
      <c r="G121" s="252"/>
      <c r="H121" s="252"/>
      <c r="I121" s="252"/>
      <c r="J121" s="252"/>
      <c r="K121" s="252"/>
      <c r="L121" s="252"/>
      <c r="M121" s="252"/>
      <c r="N121" s="252"/>
      <c r="O121" s="252"/>
      <c r="P121" s="252"/>
      <c r="Q121" s="252"/>
      <c r="R121" s="252"/>
      <c r="S121" s="252"/>
      <c r="T121" s="252"/>
      <c r="U121" s="252"/>
      <c r="V121" s="252"/>
      <c r="W121" s="252"/>
      <c r="X121" s="252"/>
      <c r="Y121" s="252"/>
      <c r="Z121" s="252"/>
      <c r="AA121" s="252"/>
      <c r="AB121" s="252"/>
      <c r="AC121" s="252"/>
      <c r="AD121" s="252"/>
      <c r="AE121" s="252"/>
      <c r="AF121" s="252"/>
      <c r="AG121" s="252"/>
      <c r="AH121" s="252"/>
      <c r="AI121" s="252"/>
      <c r="AJ121" s="252"/>
      <c r="AK121" s="252"/>
      <c r="AL121" s="252"/>
      <c r="AM121" s="252"/>
      <c r="AN121" s="252"/>
      <c r="AO121" s="252"/>
      <c r="AP121" s="252"/>
      <c r="AQ121" s="252"/>
      <c r="AR121" s="252"/>
    </row>
    <row r="122" spans="1:44">
      <c r="A122" s="252" t="s">
        <v>152</v>
      </c>
      <c r="B122" s="252"/>
      <c r="C122" s="252"/>
      <c r="D122" s="252"/>
      <c r="E122" s="252"/>
      <c r="F122" s="252"/>
      <c r="G122" s="252"/>
      <c r="H122" s="252"/>
      <c r="I122" s="252"/>
      <c r="J122" s="252"/>
      <c r="K122" s="252"/>
      <c r="L122" s="252"/>
      <c r="M122" s="252"/>
      <c r="N122" s="252"/>
      <c r="O122" s="252"/>
      <c r="P122" s="252"/>
      <c r="Q122" s="252"/>
      <c r="R122" s="252"/>
      <c r="S122" s="252"/>
      <c r="T122" s="252"/>
      <c r="U122" s="252"/>
      <c r="V122" s="252"/>
      <c r="W122" s="252"/>
      <c r="X122" s="252"/>
      <c r="Y122" s="252"/>
      <c r="Z122" s="252"/>
      <c r="AA122" s="252"/>
      <c r="AB122" s="252"/>
      <c r="AC122" s="252"/>
      <c r="AD122" s="252"/>
      <c r="AE122" s="252"/>
      <c r="AF122" s="252"/>
      <c r="AG122" s="252"/>
      <c r="AH122" s="252"/>
      <c r="AI122" s="252"/>
      <c r="AJ122" s="252"/>
      <c r="AK122" s="252"/>
      <c r="AL122" s="252"/>
      <c r="AM122" s="252"/>
      <c r="AN122" s="252"/>
      <c r="AO122" s="252"/>
      <c r="AP122" s="252"/>
      <c r="AQ122" s="252"/>
      <c r="AR122" s="252"/>
    </row>
    <row r="123" spans="1:44">
      <c r="A123" s="253" t="s">
        <v>27</v>
      </c>
      <c r="B123" s="253"/>
      <c r="C123" s="253"/>
      <c r="D123" s="253"/>
      <c r="E123" s="253"/>
      <c r="F123" s="253"/>
      <c r="G123" s="253"/>
      <c r="H123" s="253"/>
      <c r="I123" s="253"/>
      <c r="J123" s="253"/>
      <c r="K123" s="253"/>
      <c r="L123" s="253"/>
      <c r="M123" s="253"/>
      <c r="N123" s="253"/>
      <c r="O123" s="253"/>
      <c r="P123" s="253"/>
      <c r="Q123" s="253"/>
      <c r="R123" s="253"/>
      <c r="S123" s="253"/>
      <c r="T123" s="253"/>
      <c r="U123" s="253"/>
      <c r="V123" s="253"/>
      <c r="W123" s="253"/>
      <c r="X123" s="253"/>
      <c r="Y123" s="253"/>
      <c r="Z123" s="253"/>
      <c r="AA123" s="253"/>
      <c r="AB123" s="253"/>
      <c r="AC123" s="253"/>
      <c r="AD123" s="253"/>
      <c r="AE123" s="253"/>
      <c r="AF123" s="253"/>
      <c r="AG123" s="253"/>
      <c r="AH123" s="253"/>
      <c r="AI123" s="253"/>
      <c r="AJ123" s="253"/>
      <c r="AK123" s="253"/>
      <c r="AL123" s="253"/>
      <c r="AM123" s="253"/>
      <c r="AN123" s="253"/>
      <c r="AO123" s="253"/>
      <c r="AP123" s="253"/>
      <c r="AQ123" s="253"/>
      <c r="AR123" s="253"/>
    </row>
    <row r="124" spans="1:44" ht="85.5" customHeight="1">
      <c r="A124" s="31">
        <v>1</v>
      </c>
      <c r="B124" s="32" t="s">
        <v>153</v>
      </c>
      <c r="C124" s="33" t="s">
        <v>158</v>
      </c>
      <c r="D124" s="10" t="s">
        <v>51</v>
      </c>
      <c r="E124" s="260">
        <f>H124</f>
        <v>100</v>
      </c>
      <c r="F124" s="261"/>
      <c r="G124" s="10">
        <f>J124</f>
        <v>100</v>
      </c>
      <c r="H124" s="329">
        <f>прил.2!AG152</f>
        <v>100</v>
      </c>
      <c r="I124" s="330"/>
      <c r="J124" s="329">
        <f>прил.2!AH152</f>
        <v>100</v>
      </c>
      <c r="K124" s="330"/>
      <c r="L124" s="326">
        <f>G124/E124</f>
        <v>1</v>
      </c>
      <c r="M124" s="326"/>
      <c r="N124" s="331">
        <f>V124</f>
        <v>3527933</v>
      </c>
      <c r="O124" s="332"/>
      <c r="P124" s="331">
        <f>X124</f>
        <v>0</v>
      </c>
      <c r="Q124" s="332"/>
      <c r="R124" s="331">
        <f>Z124</f>
        <v>3416837.8</v>
      </c>
      <c r="S124" s="332"/>
      <c r="T124" s="331">
        <f>AB124</f>
        <v>0</v>
      </c>
      <c r="U124" s="332"/>
      <c r="V124" s="254">
        <f>прил.2!S152</f>
        <v>3527933</v>
      </c>
      <c r="W124" s="255"/>
      <c r="X124" s="256"/>
      <c r="Y124" s="53">
        <v>0</v>
      </c>
      <c r="Z124" s="254">
        <f>прил.2!T152</f>
        <v>3416837.8</v>
      </c>
      <c r="AA124" s="255"/>
      <c r="AB124" s="256"/>
      <c r="AC124" s="257">
        <v>0</v>
      </c>
      <c r="AD124" s="257"/>
      <c r="AE124" s="257"/>
      <c r="AF124" s="257"/>
      <c r="AG124" s="333">
        <f>Z124/V124</f>
        <v>0.96850983281145075</v>
      </c>
      <c r="AH124" s="333"/>
      <c r="AI124" s="333"/>
      <c r="AJ124" s="333"/>
      <c r="AK124" s="333">
        <v>1</v>
      </c>
      <c r="AL124" s="333"/>
      <c r="AM124" s="333"/>
      <c r="AN124" s="333"/>
      <c r="AO124" s="326" t="s">
        <v>20</v>
      </c>
      <c r="AP124" s="326"/>
      <c r="AQ124" s="326"/>
      <c r="AR124" s="326"/>
    </row>
    <row r="125" spans="1:44" ht="39.75" customHeight="1">
      <c r="A125" s="31">
        <v>2</v>
      </c>
      <c r="B125" s="32" t="s">
        <v>154</v>
      </c>
      <c r="C125" s="33" t="s">
        <v>159</v>
      </c>
      <c r="D125" s="10" t="s">
        <v>51</v>
      </c>
      <c r="E125" s="260">
        <f>H125</f>
        <v>100</v>
      </c>
      <c r="F125" s="261"/>
      <c r="G125" s="10">
        <f>J125</f>
        <v>100</v>
      </c>
      <c r="H125" s="329">
        <f>прил.2!AG155</f>
        <v>100</v>
      </c>
      <c r="I125" s="330"/>
      <c r="J125" s="329">
        <f>прил.2!AH155</f>
        <v>100</v>
      </c>
      <c r="K125" s="330"/>
      <c r="L125" s="326">
        <f>G125/E125</f>
        <v>1</v>
      </c>
      <c r="M125" s="326"/>
      <c r="N125" s="331">
        <f>V125</f>
        <v>3463578</v>
      </c>
      <c r="O125" s="332"/>
      <c r="P125" s="331">
        <f>X125</f>
        <v>0</v>
      </c>
      <c r="Q125" s="332"/>
      <c r="R125" s="331">
        <f>Z125</f>
        <v>3408841.73</v>
      </c>
      <c r="S125" s="332"/>
      <c r="T125" s="331">
        <f>AB125</f>
        <v>0</v>
      </c>
      <c r="U125" s="332"/>
      <c r="V125" s="254">
        <f>прил.2!S155</f>
        <v>3463578</v>
      </c>
      <c r="W125" s="255"/>
      <c r="X125" s="256"/>
      <c r="Y125" s="53">
        <v>0</v>
      </c>
      <c r="Z125" s="254">
        <f>прил.2!T155</f>
        <v>3408841.73</v>
      </c>
      <c r="AA125" s="255"/>
      <c r="AB125" s="256"/>
      <c r="AC125" s="257">
        <v>0</v>
      </c>
      <c r="AD125" s="257"/>
      <c r="AE125" s="257"/>
      <c r="AF125" s="257"/>
      <c r="AG125" s="333">
        <f>Z125/V125</f>
        <v>0.9841966111344973</v>
      </c>
      <c r="AH125" s="333"/>
      <c r="AI125" s="333"/>
      <c r="AJ125" s="333"/>
      <c r="AK125" s="333">
        <v>1</v>
      </c>
      <c r="AL125" s="333"/>
      <c r="AM125" s="333"/>
      <c r="AN125" s="333"/>
      <c r="AO125" s="326" t="s">
        <v>20</v>
      </c>
      <c r="AP125" s="326"/>
      <c r="AQ125" s="326"/>
      <c r="AR125" s="326"/>
    </row>
    <row r="126" spans="1:44" ht="63">
      <c r="A126" s="31">
        <v>3</v>
      </c>
      <c r="B126" s="32" t="s">
        <v>155</v>
      </c>
      <c r="C126" s="33" t="s">
        <v>160</v>
      </c>
      <c r="D126" s="10" t="s">
        <v>51</v>
      </c>
      <c r="E126" s="260">
        <f>H126</f>
        <v>100</v>
      </c>
      <c r="F126" s="261"/>
      <c r="G126" s="10">
        <f>J126</f>
        <v>100</v>
      </c>
      <c r="H126" s="329">
        <f>прил.2!AG158</f>
        <v>100</v>
      </c>
      <c r="I126" s="330"/>
      <c r="J126" s="329">
        <f>прил.2!AH158</f>
        <v>100</v>
      </c>
      <c r="K126" s="330"/>
      <c r="L126" s="326">
        <f>G126/E126</f>
        <v>1</v>
      </c>
      <c r="M126" s="326"/>
      <c r="N126" s="331">
        <f>V126</f>
        <v>5379193</v>
      </c>
      <c r="O126" s="332"/>
      <c r="P126" s="331">
        <f>X126</f>
        <v>0</v>
      </c>
      <c r="Q126" s="332"/>
      <c r="R126" s="331">
        <f>Z126</f>
        <v>5257842.71</v>
      </c>
      <c r="S126" s="332"/>
      <c r="T126" s="331">
        <f>AB126</f>
        <v>0</v>
      </c>
      <c r="U126" s="332"/>
      <c r="V126" s="254">
        <f>прил.2!S158</f>
        <v>5379193</v>
      </c>
      <c r="W126" s="255"/>
      <c r="X126" s="256"/>
      <c r="Y126" s="53">
        <v>0</v>
      </c>
      <c r="Z126" s="254">
        <f>прил.2!T158</f>
        <v>5257842.71</v>
      </c>
      <c r="AA126" s="255"/>
      <c r="AB126" s="256"/>
      <c r="AC126" s="257">
        <v>0</v>
      </c>
      <c r="AD126" s="257"/>
      <c r="AE126" s="257"/>
      <c r="AF126" s="257"/>
      <c r="AG126" s="333">
        <f>Z126/V126</f>
        <v>0.9774408001348901</v>
      </c>
      <c r="AH126" s="333"/>
      <c r="AI126" s="333"/>
      <c r="AJ126" s="333"/>
      <c r="AK126" s="333">
        <v>1</v>
      </c>
      <c r="AL126" s="333"/>
      <c r="AM126" s="333"/>
      <c r="AN126" s="333"/>
      <c r="AO126" s="326" t="s">
        <v>20</v>
      </c>
      <c r="AP126" s="326"/>
      <c r="AQ126" s="326"/>
      <c r="AR126" s="326"/>
    </row>
    <row r="127" spans="1:44">
      <c r="A127" s="33"/>
      <c r="B127" s="33"/>
      <c r="C127" s="34" t="s">
        <v>56</v>
      </c>
      <c r="D127" s="35" t="s">
        <v>20</v>
      </c>
      <c r="E127" s="267" t="s">
        <v>20</v>
      </c>
      <c r="F127" s="268"/>
      <c r="G127" s="35" t="s">
        <v>20</v>
      </c>
      <c r="H127" s="325" t="s">
        <v>20</v>
      </c>
      <c r="I127" s="325"/>
      <c r="J127" s="325" t="s">
        <v>20</v>
      </c>
      <c r="K127" s="325"/>
      <c r="L127" s="326"/>
      <c r="M127" s="326"/>
      <c r="N127" s="327">
        <f ca="1">SUM(N124:O129)</f>
        <v>52520805601</v>
      </c>
      <c r="O127" s="328"/>
      <c r="P127" s="327">
        <f>SUM(P123:Q124)</f>
        <v>0</v>
      </c>
      <c r="Q127" s="328"/>
      <c r="R127" s="327">
        <f ca="1">SUM(R124:S129)</f>
        <v>51673093640.516304</v>
      </c>
      <c r="S127" s="328"/>
      <c r="T127" s="327">
        <f>SUM(T123:U124)</f>
        <v>0</v>
      </c>
      <c r="U127" s="328"/>
      <c r="V127" s="279">
        <f>SUM(V124:X126)</f>
        <v>12370704</v>
      </c>
      <c r="W127" s="280"/>
      <c r="X127" s="280"/>
      <c r="Y127" s="53">
        <f>SUM(Y123:Y124)</f>
        <v>0</v>
      </c>
      <c r="Z127" s="279">
        <f>SUM(Z124:AB126)</f>
        <v>12083522.239999998</v>
      </c>
      <c r="AA127" s="280"/>
      <c r="AB127" s="280"/>
      <c r="AC127" s="257">
        <f>SUM(AC123:AF124)</f>
        <v>0</v>
      </c>
      <c r="AD127" s="264"/>
      <c r="AE127" s="264"/>
      <c r="AF127" s="264"/>
      <c r="AG127" s="328"/>
      <c r="AH127" s="328"/>
      <c r="AI127" s="328"/>
      <c r="AJ127" s="328"/>
      <c r="AK127" s="328"/>
      <c r="AL127" s="328"/>
      <c r="AM127" s="328"/>
      <c r="AN127" s="328"/>
      <c r="AO127" s="326" t="s">
        <v>39</v>
      </c>
      <c r="AP127" s="326"/>
      <c r="AQ127" s="326"/>
      <c r="AR127" s="326" t="s">
        <v>20</v>
      </c>
    </row>
    <row r="128" spans="1:44">
      <c r="A128" s="328" t="s">
        <v>28</v>
      </c>
      <c r="B128" s="328"/>
      <c r="C128" s="328"/>
      <c r="D128" s="328"/>
      <c r="E128" s="328"/>
      <c r="F128" s="328"/>
      <c r="G128" s="328"/>
      <c r="H128" s="328"/>
      <c r="I128" s="328"/>
      <c r="J128" s="328"/>
      <c r="K128" s="328"/>
      <c r="L128" s="328"/>
      <c r="M128" s="328"/>
      <c r="N128" s="328"/>
      <c r="O128" s="328"/>
      <c r="P128" s="328"/>
      <c r="Q128" s="328"/>
      <c r="R128" s="328"/>
      <c r="S128" s="328"/>
      <c r="T128" s="328"/>
      <c r="U128" s="328"/>
      <c r="V128" s="328"/>
      <c r="W128" s="328"/>
      <c r="X128" s="328"/>
      <c r="Y128" s="328"/>
      <c r="Z128" s="328"/>
      <c r="AA128" s="328"/>
      <c r="AB128" s="328"/>
      <c r="AC128" s="328"/>
      <c r="AD128" s="328"/>
      <c r="AE128" s="328"/>
      <c r="AF128" s="328"/>
      <c r="AG128" s="328"/>
      <c r="AH128" s="328"/>
      <c r="AI128" s="328"/>
      <c r="AJ128" s="328"/>
      <c r="AK128" s="328"/>
      <c r="AL128" s="328"/>
      <c r="AM128" s="328"/>
      <c r="AN128" s="328"/>
      <c r="AO128" s="328"/>
      <c r="AP128" s="328"/>
      <c r="AQ128" s="328"/>
      <c r="AR128" s="328"/>
    </row>
    <row r="129" spans="1:44" ht="78.75">
      <c r="A129" s="31">
        <v>1</v>
      </c>
      <c r="B129" s="32" t="s">
        <v>271</v>
      </c>
      <c r="C129" s="33" t="s">
        <v>161</v>
      </c>
      <c r="D129" s="10" t="s">
        <v>51</v>
      </c>
      <c r="E129" s="260">
        <f>H129</f>
        <v>100</v>
      </c>
      <c r="F129" s="261"/>
      <c r="G129" s="10">
        <f>J129</f>
        <v>100</v>
      </c>
      <c r="H129" s="329">
        <f>прил.2!AG161</f>
        <v>100</v>
      </c>
      <c r="I129" s="330"/>
      <c r="J129" s="329">
        <f>прил.2!AH161</f>
        <v>100</v>
      </c>
      <c r="K129" s="330"/>
      <c r="L129" s="326">
        <f>G129/E129</f>
        <v>1</v>
      </c>
      <c r="M129" s="326"/>
      <c r="N129" s="331">
        <f>V129</f>
        <v>3307213</v>
      </c>
      <c r="O129" s="332"/>
      <c r="P129" s="331">
        <f>X129</f>
        <v>0</v>
      </c>
      <c r="Q129" s="332"/>
      <c r="R129" s="331">
        <f>Z129</f>
        <v>3224643.95</v>
      </c>
      <c r="S129" s="332"/>
      <c r="T129" s="331">
        <f>AB129</f>
        <v>0</v>
      </c>
      <c r="U129" s="332"/>
      <c r="V129" s="254">
        <f>прил.2!S161</f>
        <v>3307213</v>
      </c>
      <c r="W129" s="255"/>
      <c r="X129" s="256"/>
      <c r="Y129" s="53">
        <v>0</v>
      </c>
      <c r="Z129" s="254">
        <f>прил.2!T161</f>
        <v>3224643.95</v>
      </c>
      <c r="AA129" s="255"/>
      <c r="AB129" s="256"/>
      <c r="AC129" s="257">
        <v>0</v>
      </c>
      <c r="AD129" s="257"/>
      <c r="AE129" s="257"/>
      <c r="AF129" s="257"/>
      <c r="AG129" s="333">
        <f>Z129/V129</f>
        <v>0.97503364615463239</v>
      </c>
      <c r="AH129" s="333"/>
      <c r="AI129" s="333"/>
      <c r="AJ129" s="333" t="s">
        <v>20</v>
      </c>
      <c r="AK129" s="333">
        <v>1</v>
      </c>
      <c r="AL129" s="333"/>
      <c r="AM129" s="333"/>
      <c r="AN129" s="333"/>
      <c r="AO129" s="326" t="s">
        <v>20</v>
      </c>
      <c r="AP129" s="326"/>
      <c r="AQ129" s="326"/>
      <c r="AR129" s="326"/>
    </row>
    <row r="130" spans="1:44">
      <c r="A130" s="14"/>
      <c r="B130" s="14"/>
      <c r="C130" s="14" t="s">
        <v>56</v>
      </c>
      <c r="D130" s="13"/>
      <c r="E130" s="265"/>
      <c r="F130" s="266"/>
      <c r="G130" s="13"/>
      <c r="H130" s="264"/>
      <c r="I130" s="264"/>
      <c r="J130" s="264"/>
      <c r="K130" s="264"/>
      <c r="L130" s="259"/>
      <c r="M130" s="259"/>
      <c r="N130" s="264"/>
      <c r="O130" s="264"/>
      <c r="P130" s="264"/>
      <c r="Q130" s="264"/>
      <c r="R130" s="264"/>
      <c r="S130" s="264"/>
      <c r="T130" s="264"/>
      <c r="U130" s="264"/>
      <c r="V130" s="279">
        <f>SUM(V129)</f>
        <v>3307213</v>
      </c>
      <c r="W130" s="280"/>
      <c r="X130" s="280"/>
      <c r="Y130" s="49"/>
      <c r="Z130" s="279">
        <f>SUM(Z129)</f>
        <v>3224643.95</v>
      </c>
      <c r="AA130" s="280"/>
      <c r="AB130" s="280"/>
      <c r="AC130" s="264"/>
      <c r="AD130" s="264"/>
      <c r="AE130" s="264"/>
      <c r="AF130" s="264"/>
      <c r="AG130" s="264"/>
      <c r="AH130" s="264"/>
      <c r="AI130" s="264"/>
      <c r="AJ130" s="264"/>
      <c r="AK130" s="264"/>
      <c r="AL130" s="264"/>
      <c r="AM130" s="264"/>
      <c r="AN130" s="264"/>
      <c r="AO130" s="259"/>
      <c r="AP130" s="259"/>
      <c r="AQ130" s="259"/>
      <c r="AR130" s="259"/>
    </row>
    <row r="131" spans="1:44">
      <c r="A131" s="14"/>
      <c r="B131" s="271" t="s">
        <v>57</v>
      </c>
      <c r="C131" s="271"/>
      <c r="D131" s="271"/>
      <c r="E131" s="271"/>
      <c r="F131" s="271"/>
      <c r="G131" s="271"/>
      <c r="H131" s="271"/>
      <c r="I131" s="271"/>
      <c r="J131" s="271"/>
      <c r="K131" s="271"/>
      <c r="L131" s="271"/>
      <c r="M131" s="271"/>
      <c r="N131" s="271"/>
      <c r="O131" s="271"/>
      <c r="P131" s="271"/>
      <c r="Q131" s="271"/>
      <c r="R131" s="271"/>
      <c r="S131" s="271"/>
      <c r="T131" s="271"/>
      <c r="U131" s="271"/>
      <c r="V131" s="271"/>
      <c r="W131" s="271"/>
      <c r="X131" s="271"/>
      <c r="Y131" s="271"/>
      <c r="Z131" s="271"/>
      <c r="AA131" s="271"/>
      <c r="AB131" s="271"/>
      <c r="AC131" s="271"/>
      <c r="AD131" s="271"/>
      <c r="AE131" s="271"/>
      <c r="AF131" s="271"/>
      <c r="AG131" s="271"/>
      <c r="AH131" s="271"/>
      <c r="AI131" s="271"/>
      <c r="AJ131" s="271"/>
      <c r="AK131" s="271"/>
      <c r="AL131" s="271"/>
      <c r="AM131" s="271"/>
      <c r="AN131" s="271"/>
      <c r="AO131" s="272">
        <f>(AK124+AK125+AK126+AK129)/4*100</f>
        <v>100</v>
      </c>
      <c r="AP131" s="272"/>
      <c r="AQ131" s="272"/>
      <c r="AR131" s="272"/>
    </row>
    <row r="132" spans="1:44">
      <c r="A132" s="14"/>
      <c r="B132" s="273" t="s">
        <v>215</v>
      </c>
      <c r="C132" s="274"/>
      <c r="D132" s="274"/>
      <c r="E132" s="274"/>
      <c r="F132" s="274"/>
      <c r="G132" s="274"/>
      <c r="H132" s="274"/>
      <c r="I132" s="274"/>
      <c r="J132" s="274"/>
      <c r="K132" s="274"/>
      <c r="L132" s="274"/>
      <c r="M132" s="274"/>
      <c r="N132" s="274"/>
      <c r="O132" s="274"/>
      <c r="P132" s="274"/>
      <c r="Q132" s="274"/>
      <c r="R132" s="274"/>
      <c r="S132" s="274"/>
      <c r="T132" s="274"/>
      <c r="U132" s="274"/>
      <c r="V132" s="274"/>
      <c r="W132" s="274"/>
      <c r="X132" s="274"/>
      <c r="Y132" s="274"/>
      <c r="Z132" s="274"/>
      <c r="AA132" s="274"/>
      <c r="AB132" s="274"/>
      <c r="AC132" s="274"/>
      <c r="AD132" s="274"/>
      <c r="AE132" s="274"/>
      <c r="AF132" s="274"/>
      <c r="AG132" s="274"/>
      <c r="AH132" s="274"/>
      <c r="AI132" s="274"/>
      <c r="AJ132" s="274"/>
      <c r="AK132" s="274"/>
      <c r="AL132" s="274"/>
      <c r="AM132" s="274"/>
      <c r="AN132" s="275"/>
      <c r="AO132" s="276">
        <f>(AO131)/1</f>
        <v>100</v>
      </c>
      <c r="AP132" s="277"/>
      <c r="AQ132" s="277"/>
      <c r="AR132" s="278"/>
    </row>
    <row r="133" spans="1:44">
      <c r="A133" s="252" t="s">
        <v>68</v>
      </c>
      <c r="B133" s="252"/>
      <c r="C133" s="252"/>
      <c r="D133" s="252"/>
      <c r="E133" s="252"/>
      <c r="F133" s="252"/>
      <c r="G133" s="252"/>
      <c r="H133" s="252"/>
      <c r="I133" s="252"/>
      <c r="J133" s="252"/>
      <c r="K133" s="252"/>
      <c r="L133" s="252"/>
      <c r="M133" s="252"/>
      <c r="N133" s="252"/>
      <c r="O133" s="252"/>
      <c r="P133" s="252"/>
      <c r="Q133" s="252"/>
      <c r="R133" s="252"/>
      <c r="S133" s="252"/>
      <c r="T133" s="252"/>
      <c r="U133" s="252"/>
      <c r="V133" s="252"/>
      <c r="W133" s="252"/>
      <c r="X133" s="252"/>
      <c r="Y133" s="252"/>
      <c r="Z133" s="252"/>
      <c r="AA133" s="252"/>
      <c r="AB133" s="252"/>
      <c r="AC133" s="252"/>
      <c r="AD133" s="252"/>
      <c r="AE133" s="252"/>
      <c r="AF133" s="252"/>
      <c r="AG133" s="252"/>
      <c r="AH133" s="252"/>
      <c r="AI133" s="252"/>
      <c r="AJ133" s="252"/>
      <c r="AK133" s="252"/>
      <c r="AL133" s="252"/>
      <c r="AM133" s="252"/>
      <c r="AN133" s="252"/>
      <c r="AO133" s="252"/>
      <c r="AP133" s="252"/>
      <c r="AQ133" s="252"/>
      <c r="AR133" s="252"/>
    </row>
    <row r="134" spans="1:44">
      <c r="A134" s="252" t="s">
        <v>167</v>
      </c>
      <c r="B134" s="252"/>
      <c r="C134" s="252"/>
      <c r="D134" s="252"/>
      <c r="E134" s="252"/>
      <c r="F134" s="252"/>
      <c r="G134" s="252"/>
      <c r="H134" s="252"/>
      <c r="I134" s="252"/>
      <c r="J134" s="252"/>
      <c r="K134" s="252"/>
      <c r="L134" s="252"/>
      <c r="M134" s="252"/>
      <c r="N134" s="252"/>
      <c r="O134" s="252"/>
      <c r="P134" s="252"/>
      <c r="Q134" s="252"/>
      <c r="R134" s="252"/>
      <c r="S134" s="252"/>
      <c r="T134" s="252"/>
      <c r="U134" s="252"/>
      <c r="V134" s="252"/>
      <c r="W134" s="252"/>
      <c r="X134" s="252"/>
      <c r="Y134" s="252"/>
      <c r="Z134" s="252"/>
      <c r="AA134" s="252"/>
      <c r="AB134" s="252"/>
      <c r="AC134" s="252"/>
      <c r="AD134" s="252"/>
      <c r="AE134" s="252"/>
      <c r="AF134" s="252"/>
      <c r="AG134" s="252"/>
      <c r="AH134" s="252"/>
      <c r="AI134" s="252"/>
      <c r="AJ134" s="252"/>
      <c r="AK134" s="252"/>
      <c r="AL134" s="252"/>
      <c r="AM134" s="252"/>
      <c r="AN134" s="252"/>
      <c r="AO134" s="252"/>
      <c r="AP134" s="252"/>
      <c r="AQ134" s="252"/>
      <c r="AR134" s="252"/>
    </row>
    <row r="135" spans="1:44">
      <c r="A135" s="253" t="s">
        <v>27</v>
      </c>
      <c r="B135" s="253"/>
      <c r="C135" s="253"/>
      <c r="D135" s="253"/>
      <c r="E135" s="253"/>
      <c r="F135" s="253"/>
      <c r="G135" s="253"/>
      <c r="H135" s="253"/>
      <c r="I135" s="253"/>
      <c r="J135" s="253"/>
      <c r="K135" s="253"/>
      <c r="L135" s="253"/>
      <c r="M135" s="253"/>
      <c r="N135" s="253"/>
      <c r="O135" s="253"/>
      <c r="P135" s="253"/>
      <c r="Q135" s="253"/>
      <c r="R135" s="253"/>
      <c r="S135" s="253"/>
      <c r="T135" s="253"/>
      <c r="U135" s="253"/>
      <c r="V135" s="253"/>
      <c r="W135" s="253"/>
      <c r="X135" s="253"/>
      <c r="Y135" s="253"/>
      <c r="Z135" s="253"/>
      <c r="AA135" s="253"/>
      <c r="AB135" s="253"/>
      <c r="AC135" s="253"/>
      <c r="AD135" s="253"/>
      <c r="AE135" s="253"/>
      <c r="AF135" s="253"/>
      <c r="AG135" s="253"/>
      <c r="AH135" s="253"/>
      <c r="AI135" s="253"/>
      <c r="AJ135" s="253"/>
      <c r="AK135" s="253"/>
      <c r="AL135" s="253"/>
      <c r="AM135" s="253"/>
      <c r="AN135" s="253"/>
      <c r="AO135" s="253"/>
      <c r="AP135" s="253"/>
      <c r="AQ135" s="253"/>
      <c r="AR135" s="253"/>
    </row>
    <row r="136" spans="1:44" ht="141.75" hidden="1">
      <c r="A136" s="13">
        <v>1</v>
      </c>
      <c r="B136" s="14" t="s">
        <v>169</v>
      </c>
      <c r="C136" s="14" t="s">
        <v>170</v>
      </c>
      <c r="D136" s="13" t="s">
        <v>51</v>
      </c>
      <c r="E136" s="265">
        <f>H136</f>
        <v>100</v>
      </c>
      <c r="F136" s="266"/>
      <c r="G136" s="13">
        <f>J136</f>
        <v>100</v>
      </c>
      <c r="H136" s="321">
        <v>100</v>
      </c>
      <c r="I136" s="322"/>
      <c r="J136" s="321">
        <v>100</v>
      </c>
      <c r="K136" s="322"/>
      <c r="L136" s="259"/>
      <c r="M136" s="259"/>
      <c r="N136" s="269">
        <f>V136</f>
        <v>0</v>
      </c>
      <c r="O136" s="270"/>
      <c r="P136" s="269">
        <f>X136</f>
        <v>0</v>
      </c>
      <c r="Q136" s="270"/>
      <c r="R136" s="269">
        <f>Z136</f>
        <v>0</v>
      </c>
      <c r="S136" s="270"/>
      <c r="T136" s="269">
        <f>AB136</f>
        <v>0</v>
      </c>
      <c r="U136" s="270"/>
      <c r="V136" s="254"/>
      <c r="W136" s="255"/>
      <c r="X136" s="256"/>
      <c r="Y136" s="53">
        <v>0</v>
      </c>
      <c r="Z136" s="254"/>
      <c r="AA136" s="255"/>
      <c r="AB136" s="256"/>
      <c r="AC136" s="257">
        <v>0</v>
      </c>
      <c r="AD136" s="257"/>
      <c r="AE136" s="257"/>
      <c r="AF136" s="257"/>
      <c r="AG136" s="258" t="e">
        <f>(R136-P136+T136)/(N136-P136)</f>
        <v>#DIV/0!</v>
      </c>
      <c r="AH136" s="258"/>
      <c r="AI136" s="258"/>
      <c r="AJ136" s="258" t="s">
        <v>20</v>
      </c>
      <c r="AK136" s="258" t="e">
        <f>L136/AG136</f>
        <v>#DIV/0!</v>
      </c>
      <c r="AL136" s="258"/>
      <c r="AM136" s="258"/>
      <c r="AN136" s="258"/>
      <c r="AO136" s="259" t="s">
        <v>20</v>
      </c>
      <c r="AP136" s="259"/>
      <c r="AQ136" s="259"/>
      <c r="AR136" s="259"/>
    </row>
    <row r="137" spans="1:44" ht="150.75" customHeight="1">
      <c r="A137" s="13">
        <v>2</v>
      </c>
      <c r="B137" s="14" t="s">
        <v>216</v>
      </c>
      <c r="C137" s="14" t="s">
        <v>172</v>
      </c>
      <c r="D137" s="13" t="s">
        <v>51</v>
      </c>
      <c r="E137" s="265">
        <f>H137</f>
        <v>100</v>
      </c>
      <c r="F137" s="266"/>
      <c r="G137" s="13">
        <f>J137</f>
        <v>100</v>
      </c>
      <c r="H137" s="321">
        <f>прил.2!AG176</f>
        <v>100</v>
      </c>
      <c r="I137" s="322"/>
      <c r="J137" s="321">
        <f>прил.2!AH176</f>
        <v>100</v>
      </c>
      <c r="K137" s="322"/>
      <c r="L137" s="259">
        <f>G137/E137</f>
        <v>1</v>
      </c>
      <c r="M137" s="259"/>
      <c r="N137" s="269">
        <f>V137</f>
        <v>15350369.09</v>
      </c>
      <c r="O137" s="270"/>
      <c r="P137" s="269">
        <f>X137</f>
        <v>0</v>
      </c>
      <c r="Q137" s="270"/>
      <c r="R137" s="269">
        <f>Z137</f>
        <v>15345788.989999998</v>
      </c>
      <c r="S137" s="270"/>
      <c r="T137" s="269">
        <f>AB137</f>
        <v>0</v>
      </c>
      <c r="U137" s="270"/>
      <c r="V137" s="254">
        <f>прил.2!S179</f>
        <v>15350369.09</v>
      </c>
      <c r="W137" s="255"/>
      <c r="X137" s="256"/>
      <c r="Y137" s="53">
        <v>0</v>
      </c>
      <c r="Z137" s="254">
        <f>прил.2!T179</f>
        <v>15345788.989999998</v>
      </c>
      <c r="AA137" s="255"/>
      <c r="AB137" s="256"/>
      <c r="AC137" s="257">
        <v>0</v>
      </c>
      <c r="AD137" s="257"/>
      <c r="AE137" s="257"/>
      <c r="AF137" s="257"/>
      <c r="AG137" s="258">
        <f>Z137/V137</f>
        <v>0.99970162932414541</v>
      </c>
      <c r="AH137" s="258"/>
      <c r="AI137" s="258"/>
      <c r="AJ137" s="258" t="s">
        <v>20</v>
      </c>
      <c r="AK137" s="258">
        <v>1</v>
      </c>
      <c r="AL137" s="258"/>
      <c r="AM137" s="258"/>
      <c r="AN137" s="258"/>
      <c r="AO137" s="259" t="s">
        <v>20</v>
      </c>
      <c r="AP137" s="259"/>
      <c r="AQ137" s="259"/>
      <c r="AR137" s="259"/>
    </row>
    <row r="138" spans="1:44" ht="126" hidden="1">
      <c r="A138" s="13">
        <v>3</v>
      </c>
      <c r="B138" s="14" t="s">
        <v>302</v>
      </c>
      <c r="C138" s="14" t="s">
        <v>303</v>
      </c>
      <c r="D138" s="13" t="s">
        <v>51</v>
      </c>
      <c r="E138" s="265">
        <f>H138</f>
        <v>5.88</v>
      </c>
      <c r="F138" s="266"/>
      <c r="G138" s="10">
        <f>J138</f>
        <v>5.88</v>
      </c>
      <c r="H138" s="265">
        <v>5.88</v>
      </c>
      <c r="I138" s="323"/>
      <c r="J138" s="265">
        <v>5.88</v>
      </c>
      <c r="K138" s="323"/>
      <c r="L138" s="303"/>
      <c r="M138" s="324"/>
      <c r="N138" s="26"/>
      <c r="O138" s="27"/>
      <c r="P138" s="26"/>
      <c r="Q138" s="27"/>
      <c r="R138" s="26"/>
      <c r="S138" s="27"/>
      <c r="T138" s="26"/>
      <c r="U138" s="27"/>
      <c r="V138" s="254">
        <v>0</v>
      </c>
      <c r="W138" s="255"/>
      <c r="X138" s="256"/>
      <c r="Y138" s="53">
        <v>0</v>
      </c>
      <c r="Z138" s="254">
        <v>0</v>
      </c>
      <c r="AA138" s="255"/>
      <c r="AB138" s="256"/>
      <c r="AC138" s="257">
        <v>0</v>
      </c>
      <c r="AD138" s="257"/>
      <c r="AE138" s="257"/>
      <c r="AF138" s="257"/>
      <c r="AG138" s="258"/>
      <c r="AH138" s="258"/>
      <c r="AI138" s="258"/>
      <c r="AJ138" s="258"/>
      <c r="AK138" s="258"/>
      <c r="AL138" s="258"/>
      <c r="AM138" s="258"/>
      <c r="AN138" s="258"/>
      <c r="AO138" s="259" t="s">
        <v>20</v>
      </c>
      <c r="AP138" s="259"/>
      <c r="AQ138" s="259"/>
      <c r="AR138" s="259"/>
    </row>
    <row r="139" spans="1:44" ht="74.25" customHeight="1">
      <c r="A139" s="13">
        <v>4</v>
      </c>
      <c r="B139" s="14" t="s">
        <v>325</v>
      </c>
      <c r="C139" s="14" t="s">
        <v>364</v>
      </c>
      <c r="D139" s="13" t="s">
        <v>51</v>
      </c>
      <c r="E139" s="265">
        <f>H139</f>
        <v>100</v>
      </c>
      <c r="F139" s="266"/>
      <c r="G139" s="13">
        <f>J139</f>
        <v>100</v>
      </c>
      <c r="H139" s="265">
        <f>прил.2!AG188</f>
        <v>100</v>
      </c>
      <c r="I139" s="323"/>
      <c r="J139" s="265">
        <f>прил.2!AH188</f>
        <v>100</v>
      </c>
      <c r="K139" s="323"/>
      <c r="L139" s="303">
        <f>J139/H139</f>
        <v>1</v>
      </c>
      <c r="M139" s="324"/>
      <c r="N139" s="26"/>
      <c r="O139" s="27"/>
      <c r="P139" s="26"/>
      <c r="Q139" s="27"/>
      <c r="R139" s="26"/>
      <c r="S139" s="27"/>
      <c r="T139" s="26"/>
      <c r="U139" s="27"/>
      <c r="V139" s="254">
        <f>прил.2!S188</f>
        <v>103000</v>
      </c>
      <c r="W139" s="255"/>
      <c r="X139" s="256"/>
      <c r="Y139" s="53">
        <v>0</v>
      </c>
      <c r="Z139" s="254">
        <f>прил.2!T188</f>
        <v>103000</v>
      </c>
      <c r="AA139" s="255"/>
      <c r="AB139" s="256"/>
      <c r="AC139" s="257">
        <v>0</v>
      </c>
      <c r="AD139" s="257"/>
      <c r="AE139" s="257"/>
      <c r="AF139" s="257"/>
      <c r="AG139" s="258">
        <f>Z139/V139</f>
        <v>1</v>
      </c>
      <c r="AH139" s="258"/>
      <c r="AI139" s="258"/>
      <c r="AJ139" s="258"/>
      <c r="AK139" s="258">
        <f>L139/AG139</f>
        <v>1</v>
      </c>
      <c r="AL139" s="258"/>
      <c r="AM139" s="258"/>
      <c r="AN139" s="258"/>
      <c r="AO139" s="259" t="s">
        <v>20</v>
      </c>
      <c r="AP139" s="259"/>
      <c r="AQ139" s="259"/>
      <c r="AR139" s="259"/>
    </row>
    <row r="140" spans="1:44">
      <c r="A140" s="14"/>
      <c r="B140" s="14"/>
      <c r="C140" s="21" t="s">
        <v>56</v>
      </c>
      <c r="D140" s="22" t="s">
        <v>20</v>
      </c>
      <c r="E140" s="281" t="s">
        <v>20</v>
      </c>
      <c r="F140" s="282"/>
      <c r="G140" s="22" t="s">
        <v>20</v>
      </c>
      <c r="H140" s="253" t="s">
        <v>20</v>
      </c>
      <c r="I140" s="253"/>
      <c r="J140" s="253" t="s">
        <v>20</v>
      </c>
      <c r="K140" s="253"/>
      <c r="L140" s="259"/>
      <c r="M140" s="259"/>
      <c r="N140" s="257">
        <f>SUM(N136:O137)</f>
        <v>15350369.09</v>
      </c>
      <c r="O140" s="264"/>
      <c r="P140" s="257">
        <f>SUM(P136:Q137)</f>
        <v>0</v>
      </c>
      <c r="Q140" s="264"/>
      <c r="R140" s="257">
        <f>SUM(R136:S137)</f>
        <v>15345788.989999998</v>
      </c>
      <c r="S140" s="264"/>
      <c r="T140" s="257">
        <f>SUM(T133:U134)</f>
        <v>0</v>
      </c>
      <c r="U140" s="264"/>
      <c r="V140" s="279">
        <f>SUM(V136:Y139)</f>
        <v>15453369.09</v>
      </c>
      <c r="W140" s="280"/>
      <c r="X140" s="280"/>
      <c r="Y140" s="53">
        <f>SUM(Y133:Y134)</f>
        <v>0</v>
      </c>
      <c r="Z140" s="279">
        <f>SUM(Z136:AB139)</f>
        <v>15448788.989999998</v>
      </c>
      <c r="AA140" s="280"/>
      <c r="AB140" s="280"/>
      <c r="AC140" s="257">
        <f>SUM(AC133:AF134)</f>
        <v>0</v>
      </c>
      <c r="AD140" s="264"/>
      <c r="AE140" s="264"/>
      <c r="AF140" s="264"/>
      <c r="AG140" s="264"/>
      <c r="AH140" s="264"/>
      <c r="AI140" s="264"/>
      <c r="AJ140" s="264"/>
      <c r="AK140" s="264"/>
      <c r="AL140" s="264"/>
      <c r="AM140" s="264"/>
      <c r="AN140" s="264"/>
      <c r="AO140" s="259" t="s">
        <v>39</v>
      </c>
      <c r="AP140" s="259"/>
      <c r="AQ140" s="259"/>
      <c r="AR140" s="259" t="s">
        <v>20</v>
      </c>
    </row>
    <row r="141" spans="1:44">
      <c r="A141" s="264" t="s">
        <v>28</v>
      </c>
      <c r="B141" s="264"/>
      <c r="C141" s="264"/>
      <c r="D141" s="264"/>
      <c r="E141" s="264"/>
      <c r="F141" s="264"/>
      <c r="G141" s="264"/>
      <c r="H141" s="264"/>
      <c r="I141" s="264"/>
      <c r="J141" s="264"/>
      <c r="K141" s="264"/>
      <c r="L141" s="264"/>
      <c r="M141" s="264"/>
      <c r="N141" s="264"/>
      <c r="O141" s="264"/>
      <c r="P141" s="264"/>
      <c r="Q141" s="264"/>
      <c r="R141" s="264"/>
      <c r="S141" s="264"/>
      <c r="T141" s="264"/>
      <c r="U141" s="264"/>
      <c r="V141" s="264"/>
      <c r="W141" s="264"/>
      <c r="X141" s="264"/>
      <c r="Y141" s="264"/>
      <c r="Z141" s="264"/>
      <c r="AA141" s="264"/>
      <c r="AB141" s="264"/>
      <c r="AC141" s="264"/>
      <c r="AD141" s="264"/>
      <c r="AE141" s="264"/>
      <c r="AF141" s="264"/>
      <c r="AG141" s="264"/>
      <c r="AH141" s="264"/>
      <c r="AI141" s="264"/>
      <c r="AJ141" s="264"/>
      <c r="AK141" s="264"/>
      <c r="AL141" s="264"/>
      <c r="AM141" s="264"/>
      <c r="AN141" s="264"/>
      <c r="AO141" s="264"/>
      <c r="AP141" s="264"/>
      <c r="AQ141" s="264"/>
      <c r="AR141" s="264"/>
    </row>
    <row r="142" spans="1:44">
      <c r="A142" s="14"/>
      <c r="B142" s="14" t="s">
        <v>29</v>
      </c>
      <c r="C142" s="23" t="s">
        <v>30</v>
      </c>
      <c r="D142" s="13"/>
      <c r="E142" s="265"/>
      <c r="F142" s="266"/>
      <c r="G142" s="13"/>
      <c r="H142" s="264"/>
      <c r="I142" s="264"/>
      <c r="J142" s="264"/>
      <c r="K142" s="264"/>
      <c r="L142" s="259"/>
      <c r="M142" s="259"/>
      <c r="N142" s="264"/>
      <c r="O142" s="264"/>
      <c r="P142" s="264"/>
      <c r="Q142" s="264"/>
      <c r="R142" s="264"/>
      <c r="S142" s="264"/>
      <c r="T142" s="264"/>
      <c r="U142" s="264"/>
      <c r="V142" s="280"/>
      <c r="W142" s="280"/>
      <c r="X142" s="280"/>
      <c r="Y142" s="49"/>
      <c r="Z142" s="280"/>
      <c r="AA142" s="280"/>
      <c r="AB142" s="280"/>
      <c r="AC142" s="264"/>
      <c r="AD142" s="264"/>
      <c r="AE142" s="264"/>
      <c r="AF142" s="264"/>
      <c r="AG142" s="264"/>
      <c r="AH142" s="264"/>
      <c r="AI142" s="264"/>
      <c r="AJ142" s="264"/>
      <c r="AK142" s="264"/>
      <c r="AL142" s="264"/>
      <c r="AM142" s="264" t="s">
        <v>20</v>
      </c>
      <c r="AN142" s="264"/>
      <c r="AO142" s="259" t="s">
        <v>39</v>
      </c>
      <c r="AP142" s="259"/>
      <c r="AQ142" s="259"/>
      <c r="AR142" s="259" t="s">
        <v>20</v>
      </c>
    </row>
    <row r="143" spans="1:44">
      <c r="A143" s="14"/>
      <c r="B143" s="14"/>
      <c r="C143" s="14"/>
      <c r="D143" s="13"/>
      <c r="E143" s="265"/>
      <c r="F143" s="266"/>
      <c r="G143" s="13"/>
      <c r="H143" s="264"/>
      <c r="I143" s="264"/>
      <c r="J143" s="264"/>
      <c r="K143" s="264"/>
      <c r="L143" s="259"/>
      <c r="M143" s="259"/>
      <c r="N143" s="264"/>
      <c r="O143" s="264"/>
      <c r="P143" s="264"/>
      <c r="Q143" s="264"/>
      <c r="R143" s="264"/>
      <c r="S143" s="264"/>
      <c r="T143" s="264"/>
      <c r="U143" s="264"/>
      <c r="V143" s="280"/>
      <c r="W143" s="280"/>
      <c r="X143" s="280"/>
      <c r="Y143" s="49"/>
      <c r="Z143" s="280"/>
      <c r="AA143" s="280"/>
      <c r="AB143" s="280"/>
      <c r="AC143" s="264"/>
      <c r="AD143" s="264"/>
      <c r="AE143" s="264"/>
      <c r="AF143" s="264"/>
      <c r="AG143" s="264"/>
      <c r="AH143" s="264"/>
      <c r="AI143" s="264"/>
      <c r="AJ143" s="264"/>
      <c r="AK143" s="264"/>
      <c r="AL143" s="264"/>
      <c r="AM143" s="264"/>
      <c r="AN143" s="264"/>
      <c r="AO143" s="259"/>
      <c r="AP143" s="259"/>
      <c r="AQ143" s="259"/>
      <c r="AR143" s="259"/>
    </row>
    <row r="144" spans="1:44">
      <c r="A144" s="14"/>
      <c r="B144" s="271" t="s">
        <v>57</v>
      </c>
      <c r="C144" s="271"/>
      <c r="D144" s="271"/>
      <c r="E144" s="271"/>
      <c r="F144" s="271"/>
      <c r="G144" s="271"/>
      <c r="H144" s="271"/>
      <c r="I144" s="271"/>
      <c r="J144" s="271"/>
      <c r="K144" s="271"/>
      <c r="L144" s="271"/>
      <c r="M144" s="271"/>
      <c r="N144" s="271"/>
      <c r="O144" s="271"/>
      <c r="P144" s="271"/>
      <c r="Q144" s="271"/>
      <c r="R144" s="271"/>
      <c r="S144" s="271"/>
      <c r="T144" s="271"/>
      <c r="U144" s="271"/>
      <c r="V144" s="271"/>
      <c r="W144" s="271"/>
      <c r="X144" s="271"/>
      <c r="Y144" s="271"/>
      <c r="Z144" s="271"/>
      <c r="AA144" s="271"/>
      <c r="AB144" s="271"/>
      <c r="AC144" s="271"/>
      <c r="AD144" s="271"/>
      <c r="AE144" s="271"/>
      <c r="AF144" s="271"/>
      <c r="AG144" s="271"/>
      <c r="AH144" s="271"/>
      <c r="AI144" s="271"/>
      <c r="AJ144" s="271"/>
      <c r="AK144" s="271"/>
      <c r="AL144" s="271"/>
      <c r="AM144" s="271"/>
      <c r="AN144" s="271"/>
      <c r="AO144" s="272">
        <f>(AK137+AK139)/2*100</f>
        <v>100</v>
      </c>
      <c r="AP144" s="272"/>
      <c r="AQ144" s="272"/>
      <c r="AR144" s="272"/>
    </row>
    <row r="145" spans="1:44">
      <c r="A145" s="252" t="s">
        <v>187</v>
      </c>
      <c r="B145" s="252"/>
      <c r="C145" s="252"/>
      <c r="D145" s="252"/>
      <c r="E145" s="252"/>
      <c r="F145" s="252"/>
      <c r="G145" s="252"/>
      <c r="H145" s="252"/>
      <c r="I145" s="252"/>
      <c r="J145" s="252"/>
      <c r="K145" s="252"/>
      <c r="L145" s="252"/>
      <c r="M145" s="252"/>
      <c r="N145" s="252"/>
      <c r="O145" s="252"/>
      <c r="P145" s="252"/>
      <c r="Q145" s="252"/>
      <c r="R145" s="252"/>
      <c r="S145" s="252"/>
      <c r="T145" s="252"/>
      <c r="U145" s="252"/>
      <c r="V145" s="252"/>
      <c r="W145" s="252"/>
      <c r="X145" s="252"/>
      <c r="Y145" s="252"/>
      <c r="Z145" s="252"/>
      <c r="AA145" s="252"/>
      <c r="AB145" s="252"/>
      <c r="AC145" s="252"/>
      <c r="AD145" s="252"/>
      <c r="AE145" s="252"/>
      <c r="AF145" s="252"/>
      <c r="AG145" s="252"/>
      <c r="AH145" s="252"/>
      <c r="AI145" s="252"/>
      <c r="AJ145" s="252"/>
      <c r="AK145" s="252"/>
      <c r="AL145" s="252"/>
      <c r="AM145" s="252"/>
      <c r="AN145" s="252"/>
      <c r="AO145" s="252"/>
      <c r="AP145" s="252"/>
      <c r="AQ145" s="252"/>
      <c r="AR145" s="252"/>
    </row>
    <row r="146" spans="1:44">
      <c r="A146" s="253" t="s">
        <v>27</v>
      </c>
      <c r="B146" s="253"/>
      <c r="C146" s="253"/>
      <c r="D146" s="253"/>
      <c r="E146" s="253"/>
      <c r="F146" s="253"/>
      <c r="G146" s="253"/>
      <c r="H146" s="253"/>
      <c r="I146" s="253"/>
      <c r="J146" s="253"/>
      <c r="K146" s="253"/>
      <c r="L146" s="253"/>
      <c r="M146" s="253"/>
      <c r="N146" s="253"/>
      <c r="O146" s="253"/>
      <c r="P146" s="253"/>
      <c r="Q146" s="253"/>
      <c r="R146" s="253"/>
      <c r="S146" s="253"/>
      <c r="T146" s="253"/>
      <c r="U146" s="253"/>
      <c r="V146" s="253"/>
      <c r="W146" s="253"/>
      <c r="X146" s="253"/>
      <c r="Y146" s="253"/>
      <c r="Z146" s="253"/>
      <c r="AA146" s="253"/>
      <c r="AB146" s="253"/>
      <c r="AC146" s="253"/>
      <c r="AD146" s="253"/>
      <c r="AE146" s="253"/>
      <c r="AF146" s="253"/>
      <c r="AG146" s="253"/>
      <c r="AH146" s="253"/>
      <c r="AI146" s="253"/>
      <c r="AJ146" s="253"/>
      <c r="AK146" s="253"/>
      <c r="AL146" s="253"/>
      <c r="AM146" s="253"/>
      <c r="AN146" s="253"/>
      <c r="AO146" s="253"/>
      <c r="AP146" s="253"/>
      <c r="AQ146" s="253"/>
      <c r="AR146" s="253"/>
    </row>
    <row r="147" spans="1:44" ht="141.75" hidden="1">
      <c r="A147" s="13">
        <v>1</v>
      </c>
      <c r="B147" s="14" t="s">
        <v>183</v>
      </c>
      <c r="C147" s="14" t="s">
        <v>177</v>
      </c>
      <c r="D147" s="13" t="s">
        <v>178</v>
      </c>
      <c r="E147" s="265">
        <f>H147</f>
        <v>10</v>
      </c>
      <c r="F147" s="266"/>
      <c r="G147" s="13">
        <f>J147</f>
        <v>12</v>
      </c>
      <c r="H147" s="321">
        <v>10</v>
      </c>
      <c r="I147" s="322"/>
      <c r="J147" s="321">
        <v>12</v>
      </c>
      <c r="K147" s="322"/>
      <c r="L147" s="259">
        <f>G147/E147</f>
        <v>1.2</v>
      </c>
      <c r="M147" s="259"/>
      <c r="N147" s="269">
        <f>V147</f>
        <v>0</v>
      </c>
      <c r="O147" s="270"/>
      <c r="P147" s="269">
        <f>X147</f>
        <v>0</v>
      </c>
      <c r="Q147" s="270"/>
      <c r="R147" s="269">
        <f>Z147</f>
        <v>0</v>
      </c>
      <c r="S147" s="270"/>
      <c r="T147" s="269">
        <f>AB147</f>
        <v>0</v>
      </c>
      <c r="U147" s="270"/>
      <c r="V147" s="254">
        <v>0</v>
      </c>
      <c r="W147" s="255"/>
      <c r="X147" s="256"/>
      <c r="Y147" s="53">
        <v>0</v>
      </c>
      <c r="Z147" s="254">
        <v>0</v>
      </c>
      <c r="AA147" s="255"/>
      <c r="AB147" s="256"/>
      <c r="AC147" s="257">
        <v>0</v>
      </c>
      <c r="AD147" s="257"/>
      <c r="AE147" s="257"/>
      <c r="AF147" s="257"/>
      <c r="AG147" s="258">
        <v>1</v>
      </c>
      <c r="AH147" s="258"/>
      <c r="AI147" s="258"/>
      <c r="AJ147" s="258" t="s">
        <v>20</v>
      </c>
      <c r="AK147" s="258"/>
      <c r="AL147" s="258"/>
      <c r="AM147" s="258"/>
      <c r="AN147" s="258"/>
      <c r="AO147" s="259" t="s">
        <v>20</v>
      </c>
      <c r="AP147" s="259"/>
      <c r="AQ147" s="259"/>
      <c r="AR147" s="259"/>
    </row>
    <row r="148" spans="1:44" ht="78.75" hidden="1">
      <c r="A148" s="13">
        <v>2</v>
      </c>
      <c r="B148" s="14" t="s">
        <v>182</v>
      </c>
      <c r="C148" s="14" t="s">
        <v>180</v>
      </c>
      <c r="D148" s="13" t="s">
        <v>89</v>
      </c>
      <c r="E148" s="265">
        <f>H148</f>
        <v>1700</v>
      </c>
      <c r="F148" s="266"/>
      <c r="G148" s="13">
        <f>J148</f>
        <v>1950</v>
      </c>
      <c r="H148" s="321">
        <v>1700</v>
      </c>
      <c r="I148" s="322"/>
      <c r="J148" s="321">
        <v>1950</v>
      </c>
      <c r="K148" s="322"/>
      <c r="L148" s="259">
        <f>G148/E148</f>
        <v>1.1470588235294117</v>
      </c>
      <c r="M148" s="259"/>
      <c r="N148" s="269">
        <f>V148</f>
        <v>0</v>
      </c>
      <c r="O148" s="270"/>
      <c r="P148" s="269">
        <f>X148</f>
        <v>0</v>
      </c>
      <c r="Q148" s="270"/>
      <c r="R148" s="269">
        <f>Z148</f>
        <v>0</v>
      </c>
      <c r="S148" s="270"/>
      <c r="T148" s="269">
        <f>AB148</f>
        <v>0</v>
      </c>
      <c r="U148" s="270"/>
      <c r="V148" s="254"/>
      <c r="W148" s="255"/>
      <c r="X148" s="256"/>
      <c r="Y148" s="53">
        <v>0</v>
      </c>
      <c r="Z148" s="254"/>
      <c r="AA148" s="255"/>
      <c r="AB148" s="256"/>
      <c r="AC148" s="257">
        <v>0</v>
      </c>
      <c r="AD148" s="257"/>
      <c r="AE148" s="257"/>
      <c r="AF148" s="257"/>
      <c r="AG148" s="258"/>
      <c r="AH148" s="258"/>
      <c r="AI148" s="258"/>
      <c r="AJ148" s="258"/>
      <c r="AK148" s="258"/>
      <c r="AL148" s="258"/>
      <c r="AM148" s="258"/>
      <c r="AN148" s="258"/>
      <c r="AO148" s="259" t="s">
        <v>20</v>
      </c>
      <c r="AP148" s="259"/>
      <c r="AQ148" s="259"/>
      <c r="AR148" s="259"/>
    </row>
    <row r="149" spans="1:44" ht="270" hidden="1" customHeight="1">
      <c r="A149" s="13">
        <v>3</v>
      </c>
      <c r="B149" s="14" t="s">
        <v>184</v>
      </c>
      <c r="C149" s="14" t="s">
        <v>185</v>
      </c>
      <c r="D149" s="13" t="s">
        <v>51</v>
      </c>
      <c r="E149" s="265">
        <f>H149</f>
        <v>100</v>
      </c>
      <c r="F149" s="266"/>
      <c r="G149" s="13">
        <f>J149</f>
        <v>100</v>
      </c>
      <c r="H149" s="321">
        <v>100</v>
      </c>
      <c r="I149" s="322"/>
      <c r="J149" s="321">
        <v>100</v>
      </c>
      <c r="K149" s="322"/>
      <c r="L149" s="259">
        <f>G149/E149</f>
        <v>1</v>
      </c>
      <c r="M149" s="259"/>
      <c r="N149" s="269">
        <f>V149</f>
        <v>0</v>
      </c>
      <c r="O149" s="270"/>
      <c r="P149" s="269">
        <f>X149</f>
        <v>0</v>
      </c>
      <c r="Q149" s="270"/>
      <c r="R149" s="269">
        <f>Z149</f>
        <v>0</v>
      </c>
      <c r="S149" s="270"/>
      <c r="T149" s="269">
        <f>AB149</f>
        <v>0</v>
      </c>
      <c r="U149" s="270"/>
      <c r="V149" s="254">
        <v>0</v>
      </c>
      <c r="W149" s="255"/>
      <c r="X149" s="256"/>
      <c r="Y149" s="53">
        <v>0</v>
      </c>
      <c r="Z149" s="254">
        <v>0</v>
      </c>
      <c r="AA149" s="255"/>
      <c r="AB149" s="256"/>
      <c r="AC149" s="257">
        <v>0</v>
      </c>
      <c r="AD149" s="257"/>
      <c r="AE149" s="257"/>
      <c r="AF149" s="257"/>
      <c r="AG149" s="258">
        <v>1</v>
      </c>
      <c r="AH149" s="258"/>
      <c r="AI149" s="258"/>
      <c r="AJ149" s="258" t="s">
        <v>20</v>
      </c>
      <c r="AK149" s="258"/>
      <c r="AL149" s="258"/>
      <c r="AM149" s="258"/>
      <c r="AN149" s="258"/>
      <c r="AO149" s="259" t="s">
        <v>20</v>
      </c>
      <c r="AP149" s="259"/>
      <c r="AQ149" s="259"/>
      <c r="AR149" s="259"/>
    </row>
    <row r="150" spans="1:44" ht="100.5" customHeight="1">
      <c r="A150" s="13"/>
      <c r="B150" s="14" t="s">
        <v>307</v>
      </c>
      <c r="C150" s="14" t="s">
        <v>310</v>
      </c>
      <c r="D150" s="13" t="s">
        <v>217</v>
      </c>
      <c r="E150" s="265">
        <f>H150</f>
        <v>2</v>
      </c>
      <c r="F150" s="266"/>
      <c r="G150" s="13">
        <f>J150</f>
        <v>2</v>
      </c>
      <c r="H150" s="265">
        <f>прил.2!AG206</f>
        <v>2</v>
      </c>
      <c r="I150" s="323"/>
      <c r="J150" s="265">
        <f>прил.2!AH206</f>
        <v>2</v>
      </c>
      <c r="K150" s="323"/>
      <c r="L150" s="303">
        <f>J150/H150</f>
        <v>1</v>
      </c>
      <c r="M150" s="324"/>
      <c r="N150" s="26"/>
      <c r="O150" s="27"/>
      <c r="P150" s="26"/>
      <c r="Q150" s="27"/>
      <c r="R150" s="26"/>
      <c r="S150" s="27"/>
      <c r="T150" s="26"/>
      <c r="U150" s="27"/>
      <c r="V150" s="254">
        <f>прил.2!S206</f>
        <v>3306797.71</v>
      </c>
      <c r="W150" s="255"/>
      <c r="X150" s="256"/>
      <c r="Y150" s="53">
        <v>0</v>
      </c>
      <c r="Z150" s="254">
        <f>прил.2!T206</f>
        <v>3306797.71</v>
      </c>
      <c r="AA150" s="255"/>
      <c r="AB150" s="256"/>
      <c r="AC150" s="257">
        <v>0</v>
      </c>
      <c r="AD150" s="257"/>
      <c r="AE150" s="257"/>
      <c r="AF150" s="257"/>
      <c r="AG150" s="258">
        <f>Z150/V150</f>
        <v>1</v>
      </c>
      <c r="AH150" s="258"/>
      <c r="AI150" s="258"/>
      <c r="AJ150" s="258" t="s">
        <v>20</v>
      </c>
      <c r="AK150" s="258">
        <f>L150/AG150</f>
        <v>1</v>
      </c>
      <c r="AL150" s="258"/>
      <c r="AM150" s="258"/>
      <c r="AN150" s="258"/>
      <c r="AO150" s="259" t="s">
        <v>20</v>
      </c>
      <c r="AP150" s="259"/>
      <c r="AQ150" s="259"/>
      <c r="AR150" s="259"/>
    </row>
    <row r="151" spans="1:44">
      <c r="A151" s="14"/>
      <c r="B151" s="14"/>
      <c r="C151" s="21" t="s">
        <v>56</v>
      </c>
      <c r="D151" s="22" t="s">
        <v>20</v>
      </c>
      <c r="E151" s="281" t="s">
        <v>20</v>
      </c>
      <c r="F151" s="282"/>
      <c r="G151" s="22" t="s">
        <v>20</v>
      </c>
      <c r="H151" s="253" t="s">
        <v>20</v>
      </c>
      <c r="I151" s="253"/>
      <c r="J151" s="253" t="s">
        <v>20</v>
      </c>
      <c r="K151" s="253"/>
      <c r="L151" s="259"/>
      <c r="M151" s="259"/>
      <c r="N151" s="257">
        <f>SUM(N147:O149)</f>
        <v>0</v>
      </c>
      <c r="O151" s="264"/>
      <c r="P151" s="257">
        <f>SUM(P148:Q149)</f>
        <v>0</v>
      </c>
      <c r="Q151" s="264"/>
      <c r="R151" s="257">
        <f>SUM(R147:S149)</f>
        <v>0</v>
      </c>
      <c r="S151" s="264"/>
      <c r="T151" s="257">
        <f>SUM(T145:U146)</f>
        <v>0</v>
      </c>
      <c r="U151" s="264"/>
      <c r="V151" s="279">
        <f>SUM(V147:Y149)</f>
        <v>0</v>
      </c>
      <c r="W151" s="280"/>
      <c r="X151" s="280"/>
      <c r="Y151" s="53">
        <f>SUM(Y145:Y146)</f>
        <v>0</v>
      </c>
      <c r="Z151" s="279">
        <f>SUM(Z147:AB149)</f>
        <v>0</v>
      </c>
      <c r="AA151" s="280"/>
      <c r="AB151" s="280"/>
      <c r="AC151" s="257">
        <f>SUM(AC145:AF146)</f>
        <v>0</v>
      </c>
      <c r="AD151" s="264"/>
      <c r="AE151" s="264"/>
      <c r="AF151" s="264"/>
      <c r="AG151" s="264"/>
      <c r="AH151" s="264"/>
      <c r="AI151" s="264"/>
      <c r="AJ151" s="264"/>
      <c r="AK151" s="264"/>
      <c r="AL151" s="264"/>
      <c r="AM151" s="264"/>
      <c r="AN151" s="264"/>
      <c r="AO151" s="259" t="s">
        <v>39</v>
      </c>
      <c r="AP151" s="259"/>
      <c r="AQ151" s="259"/>
      <c r="AR151" s="259" t="s">
        <v>20</v>
      </c>
    </row>
    <row r="152" spans="1:44">
      <c r="A152" s="264" t="s">
        <v>28</v>
      </c>
      <c r="B152" s="264"/>
      <c r="C152" s="264"/>
      <c r="D152" s="264"/>
      <c r="E152" s="264"/>
      <c r="F152" s="264"/>
      <c r="G152" s="264"/>
      <c r="H152" s="264"/>
      <c r="I152" s="264"/>
      <c r="J152" s="264"/>
      <c r="K152" s="264"/>
      <c r="L152" s="264"/>
      <c r="M152" s="264"/>
      <c r="N152" s="264"/>
      <c r="O152" s="264"/>
      <c r="P152" s="264"/>
      <c r="Q152" s="264"/>
      <c r="R152" s="264"/>
      <c r="S152" s="264"/>
      <c r="T152" s="264"/>
      <c r="U152" s="264"/>
      <c r="V152" s="264"/>
      <c r="W152" s="264"/>
      <c r="X152" s="264"/>
      <c r="Y152" s="264"/>
      <c r="Z152" s="264"/>
      <c r="AA152" s="264"/>
      <c r="AB152" s="264"/>
      <c r="AC152" s="264"/>
      <c r="AD152" s="264"/>
      <c r="AE152" s="264"/>
      <c r="AF152" s="264"/>
      <c r="AG152" s="264"/>
      <c r="AH152" s="264"/>
      <c r="AI152" s="264"/>
      <c r="AJ152" s="264"/>
      <c r="AK152" s="264"/>
      <c r="AL152" s="264"/>
      <c r="AM152" s="264"/>
      <c r="AN152" s="264"/>
      <c r="AO152" s="264"/>
      <c r="AP152" s="264"/>
      <c r="AQ152" s="264"/>
      <c r="AR152" s="264"/>
    </row>
    <row r="153" spans="1:44">
      <c r="A153" s="14"/>
      <c r="B153" s="14" t="s">
        <v>29</v>
      </c>
      <c r="C153" s="23" t="s">
        <v>30</v>
      </c>
      <c r="D153" s="13"/>
      <c r="E153" s="265"/>
      <c r="F153" s="266"/>
      <c r="G153" s="13"/>
      <c r="H153" s="264"/>
      <c r="I153" s="264"/>
      <c r="J153" s="264"/>
      <c r="K153" s="264"/>
      <c r="L153" s="259"/>
      <c r="M153" s="259"/>
      <c r="N153" s="264"/>
      <c r="O153" s="264"/>
      <c r="P153" s="264"/>
      <c r="Q153" s="264"/>
      <c r="R153" s="264"/>
      <c r="S153" s="264"/>
      <c r="T153" s="264"/>
      <c r="U153" s="264"/>
      <c r="V153" s="280"/>
      <c r="W153" s="280"/>
      <c r="X153" s="280"/>
      <c r="Y153" s="49"/>
      <c r="Z153" s="280"/>
      <c r="AA153" s="280"/>
      <c r="AB153" s="280"/>
      <c r="AC153" s="264"/>
      <c r="AD153" s="264"/>
      <c r="AE153" s="264"/>
      <c r="AF153" s="264"/>
      <c r="AG153" s="264"/>
      <c r="AH153" s="264"/>
      <c r="AI153" s="264"/>
      <c r="AJ153" s="264"/>
      <c r="AK153" s="264"/>
      <c r="AL153" s="264"/>
      <c r="AM153" s="264" t="s">
        <v>20</v>
      </c>
      <c r="AN153" s="264"/>
      <c r="AO153" s="259" t="s">
        <v>39</v>
      </c>
      <c r="AP153" s="259"/>
      <c r="AQ153" s="259"/>
      <c r="AR153" s="259" t="s">
        <v>20</v>
      </c>
    </row>
    <row r="154" spans="1:44">
      <c r="A154" s="14"/>
      <c r="B154" s="14"/>
      <c r="C154" s="14"/>
      <c r="D154" s="13"/>
      <c r="E154" s="265"/>
      <c r="F154" s="266"/>
      <c r="G154" s="13"/>
      <c r="H154" s="264"/>
      <c r="I154" s="264"/>
      <c r="J154" s="264"/>
      <c r="K154" s="264"/>
      <c r="L154" s="259"/>
      <c r="M154" s="259"/>
      <c r="N154" s="264"/>
      <c r="O154" s="264"/>
      <c r="P154" s="264"/>
      <c r="Q154" s="264"/>
      <c r="R154" s="264"/>
      <c r="S154" s="264"/>
      <c r="T154" s="264"/>
      <c r="U154" s="264"/>
      <c r="V154" s="280"/>
      <c r="W154" s="280"/>
      <c r="X154" s="280"/>
      <c r="Y154" s="49"/>
      <c r="Z154" s="280"/>
      <c r="AA154" s="280"/>
      <c r="AB154" s="280"/>
      <c r="AC154" s="264"/>
      <c r="AD154" s="264"/>
      <c r="AE154" s="264"/>
      <c r="AF154" s="264"/>
      <c r="AG154" s="264"/>
      <c r="AH154" s="264"/>
      <c r="AI154" s="264"/>
      <c r="AJ154" s="264"/>
      <c r="AK154" s="264"/>
      <c r="AL154" s="264"/>
      <c r="AM154" s="264"/>
      <c r="AN154" s="264"/>
      <c r="AO154" s="259"/>
      <c r="AP154" s="259"/>
      <c r="AQ154" s="259"/>
      <c r="AR154" s="259"/>
    </row>
    <row r="155" spans="1:44">
      <c r="A155" s="14"/>
      <c r="B155" s="271" t="s">
        <v>57</v>
      </c>
      <c r="C155" s="271"/>
      <c r="D155" s="271"/>
      <c r="E155" s="271"/>
      <c r="F155" s="271"/>
      <c r="G155" s="271"/>
      <c r="H155" s="271"/>
      <c r="I155" s="271"/>
      <c r="J155" s="271"/>
      <c r="K155" s="271"/>
      <c r="L155" s="271"/>
      <c r="M155" s="271"/>
      <c r="N155" s="271"/>
      <c r="O155" s="271"/>
      <c r="P155" s="271"/>
      <c r="Q155" s="271"/>
      <c r="R155" s="271"/>
      <c r="S155" s="271"/>
      <c r="T155" s="271"/>
      <c r="U155" s="271"/>
      <c r="V155" s="271"/>
      <c r="W155" s="271"/>
      <c r="X155" s="271"/>
      <c r="Y155" s="271"/>
      <c r="Z155" s="271"/>
      <c r="AA155" s="271"/>
      <c r="AB155" s="271"/>
      <c r="AC155" s="271"/>
      <c r="AD155" s="271"/>
      <c r="AE155" s="271"/>
      <c r="AF155" s="271"/>
      <c r="AG155" s="271"/>
      <c r="AH155" s="271"/>
      <c r="AI155" s="271"/>
      <c r="AJ155" s="271"/>
      <c r="AK155" s="271"/>
      <c r="AL155" s="271"/>
      <c r="AM155" s="271"/>
      <c r="AN155" s="271"/>
      <c r="AO155" s="272">
        <f>AK150*100</f>
        <v>100</v>
      </c>
      <c r="AP155" s="272"/>
      <c r="AQ155" s="272"/>
      <c r="AR155" s="272"/>
    </row>
    <row r="156" spans="1:44">
      <c r="A156" s="252" t="s">
        <v>188</v>
      </c>
      <c r="B156" s="252"/>
      <c r="C156" s="252"/>
      <c r="D156" s="252"/>
      <c r="E156" s="252"/>
      <c r="F156" s="252"/>
      <c r="G156" s="252"/>
      <c r="H156" s="252"/>
      <c r="I156" s="252"/>
      <c r="J156" s="252"/>
      <c r="K156" s="252"/>
      <c r="L156" s="252"/>
      <c r="M156" s="252"/>
      <c r="N156" s="252"/>
      <c r="O156" s="252"/>
      <c r="P156" s="252"/>
      <c r="Q156" s="252"/>
      <c r="R156" s="252"/>
      <c r="S156" s="252"/>
      <c r="T156" s="252"/>
      <c r="U156" s="252"/>
      <c r="V156" s="252"/>
      <c r="W156" s="252"/>
      <c r="X156" s="252"/>
      <c r="Y156" s="252"/>
      <c r="Z156" s="252"/>
      <c r="AA156" s="252"/>
      <c r="AB156" s="252"/>
      <c r="AC156" s="252"/>
      <c r="AD156" s="252"/>
      <c r="AE156" s="252"/>
      <c r="AF156" s="252"/>
      <c r="AG156" s="252"/>
      <c r="AH156" s="252"/>
      <c r="AI156" s="252"/>
      <c r="AJ156" s="252"/>
      <c r="AK156" s="252"/>
      <c r="AL156" s="252"/>
      <c r="AM156" s="252"/>
      <c r="AN156" s="252"/>
      <c r="AO156" s="252"/>
      <c r="AP156" s="252"/>
      <c r="AQ156" s="252"/>
      <c r="AR156" s="252"/>
    </row>
    <row r="157" spans="1:44">
      <c r="A157" s="253" t="s">
        <v>27</v>
      </c>
      <c r="B157" s="253"/>
      <c r="C157" s="253"/>
      <c r="D157" s="253"/>
      <c r="E157" s="253"/>
      <c r="F157" s="253"/>
      <c r="G157" s="253"/>
      <c r="H157" s="253"/>
      <c r="I157" s="253"/>
      <c r="J157" s="253"/>
      <c r="K157" s="253"/>
      <c r="L157" s="253"/>
      <c r="M157" s="253"/>
      <c r="N157" s="253"/>
      <c r="O157" s="253"/>
      <c r="P157" s="253"/>
      <c r="Q157" s="253"/>
      <c r="R157" s="253"/>
      <c r="S157" s="253"/>
      <c r="T157" s="253"/>
      <c r="U157" s="253"/>
      <c r="V157" s="253"/>
      <c r="W157" s="253"/>
      <c r="X157" s="253"/>
      <c r="Y157" s="253"/>
      <c r="Z157" s="253"/>
      <c r="AA157" s="253"/>
      <c r="AB157" s="253"/>
      <c r="AC157" s="253"/>
      <c r="AD157" s="253"/>
      <c r="AE157" s="253"/>
      <c r="AF157" s="253"/>
      <c r="AG157" s="253"/>
      <c r="AH157" s="253"/>
      <c r="AI157" s="253"/>
      <c r="AJ157" s="253"/>
      <c r="AK157" s="253"/>
      <c r="AL157" s="253"/>
      <c r="AM157" s="253"/>
      <c r="AN157" s="253"/>
      <c r="AO157" s="253"/>
      <c r="AP157" s="253"/>
      <c r="AQ157" s="253"/>
      <c r="AR157" s="253"/>
    </row>
    <row r="158" spans="1:44" ht="78.75">
      <c r="A158" s="13">
        <v>2</v>
      </c>
      <c r="B158" s="14" t="s">
        <v>355</v>
      </c>
      <c r="C158" s="14" t="s">
        <v>357</v>
      </c>
      <c r="D158" s="13" t="s">
        <v>217</v>
      </c>
      <c r="E158" s="265">
        <f>H158</f>
        <v>1</v>
      </c>
      <c r="F158" s="266"/>
      <c r="G158" s="13">
        <f>J158</f>
        <v>1</v>
      </c>
      <c r="H158" s="321">
        <f>прил.2!AG215</f>
        <v>1</v>
      </c>
      <c r="I158" s="322"/>
      <c r="J158" s="321">
        <f>прил.2!AH215</f>
        <v>1</v>
      </c>
      <c r="K158" s="322"/>
      <c r="L158" s="259">
        <f>G158/E158</f>
        <v>1</v>
      </c>
      <c r="M158" s="259"/>
      <c r="N158" s="269">
        <f>V158</f>
        <v>1840545.5999999999</v>
      </c>
      <c r="O158" s="270"/>
      <c r="P158" s="269">
        <f>X158</f>
        <v>0</v>
      </c>
      <c r="Q158" s="270"/>
      <c r="R158" s="269">
        <f>Z158</f>
        <v>1840545.5999999999</v>
      </c>
      <c r="S158" s="270"/>
      <c r="T158" s="269">
        <f>AB158</f>
        <v>0</v>
      </c>
      <c r="U158" s="270"/>
      <c r="V158" s="254">
        <f>прил.2!S215</f>
        <v>1840545.5999999999</v>
      </c>
      <c r="W158" s="255"/>
      <c r="X158" s="256"/>
      <c r="Y158" s="53">
        <v>0</v>
      </c>
      <c r="Z158" s="254">
        <f>прил.2!T215</f>
        <v>1840545.5999999999</v>
      </c>
      <c r="AA158" s="255"/>
      <c r="AB158" s="256"/>
      <c r="AC158" s="257">
        <v>0</v>
      </c>
      <c r="AD158" s="257"/>
      <c r="AE158" s="257"/>
      <c r="AF158" s="257"/>
      <c r="AG158" s="258">
        <f>Z158/V158</f>
        <v>1</v>
      </c>
      <c r="AH158" s="258"/>
      <c r="AI158" s="258"/>
      <c r="AJ158" s="258" t="s">
        <v>20</v>
      </c>
      <c r="AK158" s="258">
        <f>L158/AG158</f>
        <v>1</v>
      </c>
      <c r="AL158" s="258"/>
      <c r="AM158" s="258"/>
      <c r="AN158" s="258"/>
      <c r="AO158" s="259" t="s">
        <v>20</v>
      </c>
      <c r="AP158" s="259"/>
      <c r="AQ158" s="259"/>
      <c r="AR158" s="259"/>
    </row>
    <row r="159" spans="1:44">
      <c r="A159" s="14"/>
      <c r="B159" s="14"/>
      <c r="C159" s="21" t="s">
        <v>56</v>
      </c>
      <c r="D159" s="22" t="s">
        <v>20</v>
      </c>
      <c r="E159" s="281" t="s">
        <v>20</v>
      </c>
      <c r="F159" s="282"/>
      <c r="G159" s="22" t="s">
        <v>20</v>
      </c>
      <c r="H159" s="253" t="s">
        <v>20</v>
      </c>
      <c r="I159" s="253"/>
      <c r="J159" s="253" t="s">
        <v>20</v>
      </c>
      <c r="K159" s="253"/>
      <c r="L159" s="259"/>
      <c r="M159" s="259"/>
      <c r="N159" s="257">
        <f>SUM(N158:O158)</f>
        <v>1840545.5999999999</v>
      </c>
      <c r="O159" s="264"/>
      <c r="P159" s="257">
        <f>SUM(P157:Q158)</f>
        <v>0</v>
      </c>
      <c r="Q159" s="264"/>
      <c r="R159" s="257">
        <f>SUM(R158:S158)</f>
        <v>1840545.5999999999</v>
      </c>
      <c r="S159" s="264"/>
      <c r="T159" s="257">
        <f>SUM(T157:U158)</f>
        <v>0</v>
      </c>
      <c r="U159" s="264"/>
      <c r="V159" s="279">
        <f>SUM(V158:X158)</f>
        <v>1840545.5999999999</v>
      </c>
      <c r="W159" s="280"/>
      <c r="X159" s="280"/>
      <c r="Y159" s="53">
        <f>SUM(Y157:Y158)</f>
        <v>0</v>
      </c>
      <c r="Z159" s="279">
        <f>SUM(Z158:AB158)</f>
        <v>1840545.5999999999</v>
      </c>
      <c r="AA159" s="280"/>
      <c r="AB159" s="280"/>
      <c r="AC159" s="257">
        <f>SUM(AC157:AF158)</f>
        <v>0</v>
      </c>
      <c r="AD159" s="264"/>
      <c r="AE159" s="264"/>
      <c r="AF159" s="264"/>
      <c r="AG159" s="264"/>
      <c r="AH159" s="264"/>
      <c r="AI159" s="264"/>
      <c r="AJ159" s="264"/>
      <c r="AK159" s="264"/>
      <c r="AL159" s="264"/>
      <c r="AM159" s="264"/>
      <c r="AN159" s="264"/>
      <c r="AO159" s="259" t="s">
        <v>39</v>
      </c>
      <c r="AP159" s="259"/>
      <c r="AQ159" s="259"/>
      <c r="AR159" s="259" t="s">
        <v>20</v>
      </c>
    </row>
    <row r="160" spans="1:44">
      <c r="A160" s="264" t="s">
        <v>28</v>
      </c>
      <c r="B160" s="264"/>
      <c r="C160" s="264"/>
      <c r="D160" s="264"/>
      <c r="E160" s="264"/>
      <c r="F160" s="264"/>
      <c r="G160" s="264"/>
      <c r="H160" s="264"/>
      <c r="I160" s="264"/>
      <c r="J160" s="264"/>
      <c r="K160" s="264"/>
      <c r="L160" s="264"/>
      <c r="M160" s="264"/>
      <c r="N160" s="264"/>
      <c r="O160" s="264"/>
      <c r="P160" s="264"/>
      <c r="Q160" s="264"/>
      <c r="R160" s="264"/>
      <c r="S160" s="264"/>
      <c r="T160" s="264"/>
      <c r="U160" s="264"/>
      <c r="V160" s="264"/>
      <c r="W160" s="264"/>
      <c r="X160" s="264"/>
      <c r="Y160" s="264"/>
      <c r="Z160" s="264"/>
      <c r="AA160" s="264"/>
      <c r="AB160" s="264"/>
      <c r="AC160" s="264"/>
      <c r="AD160" s="264"/>
      <c r="AE160" s="264"/>
      <c r="AF160" s="264"/>
      <c r="AG160" s="264"/>
      <c r="AH160" s="264"/>
      <c r="AI160" s="264"/>
      <c r="AJ160" s="264"/>
      <c r="AK160" s="264"/>
      <c r="AL160" s="264"/>
      <c r="AM160" s="264"/>
      <c r="AN160" s="264"/>
      <c r="AO160" s="264"/>
      <c r="AP160" s="264"/>
      <c r="AQ160" s="264"/>
      <c r="AR160" s="264"/>
    </row>
    <row r="161" spans="1:44">
      <c r="A161" s="14"/>
      <c r="B161" s="14" t="s">
        <v>29</v>
      </c>
      <c r="C161" s="23" t="s">
        <v>30</v>
      </c>
      <c r="D161" s="13"/>
      <c r="E161" s="265"/>
      <c r="F161" s="266"/>
      <c r="G161" s="13"/>
      <c r="H161" s="264"/>
      <c r="I161" s="264"/>
      <c r="J161" s="264"/>
      <c r="K161" s="264"/>
      <c r="L161" s="259"/>
      <c r="M161" s="259"/>
      <c r="N161" s="264"/>
      <c r="O161" s="264"/>
      <c r="P161" s="264"/>
      <c r="Q161" s="264"/>
      <c r="R161" s="264"/>
      <c r="S161" s="264"/>
      <c r="T161" s="264"/>
      <c r="U161" s="264"/>
      <c r="V161" s="280"/>
      <c r="W161" s="280"/>
      <c r="X161" s="280"/>
      <c r="Y161" s="49"/>
      <c r="Z161" s="280"/>
      <c r="AA161" s="280"/>
      <c r="AB161" s="280"/>
      <c r="AC161" s="264"/>
      <c r="AD161" s="264"/>
      <c r="AE161" s="264"/>
      <c r="AF161" s="264"/>
      <c r="AG161" s="264"/>
      <c r="AH161" s="264"/>
      <c r="AI161" s="264"/>
      <c r="AJ161" s="264"/>
      <c r="AK161" s="264"/>
      <c r="AL161" s="264"/>
      <c r="AM161" s="264" t="s">
        <v>20</v>
      </c>
      <c r="AN161" s="264"/>
      <c r="AO161" s="259" t="s">
        <v>39</v>
      </c>
      <c r="AP161" s="259"/>
      <c r="AQ161" s="259"/>
      <c r="AR161" s="259" t="s">
        <v>20</v>
      </c>
    </row>
    <row r="162" spans="1:44">
      <c r="A162" s="14"/>
      <c r="B162" s="14"/>
      <c r="C162" s="14"/>
      <c r="D162" s="13"/>
      <c r="E162" s="265"/>
      <c r="F162" s="266"/>
      <c r="G162" s="13"/>
      <c r="H162" s="264"/>
      <c r="I162" s="264"/>
      <c r="J162" s="264"/>
      <c r="K162" s="264"/>
      <c r="L162" s="259"/>
      <c r="M162" s="259"/>
      <c r="N162" s="264"/>
      <c r="O162" s="264"/>
      <c r="P162" s="264"/>
      <c r="Q162" s="264"/>
      <c r="R162" s="264"/>
      <c r="S162" s="264"/>
      <c r="T162" s="264"/>
      <c r="U162" s="264"/>
      <c r="V162" s="280"/>
      <c r="W162" s="280"/>
      <c r="X162" s="280"/>
      <c r="Y162" s="49"/>
      <c r="Z162" s="280"/>
      <c r="AA162" s="280"/>
      <c r="AB162" s="280"/>
      <c r="AC162" s="264"/>
      <c r="AD162" s="264"/>
      <c r="AE162" s="264"/>
      <c r="AF162" s="264"/>
      <c r="AG162" s="264"/>
      <c r="AH162" s="264"/>
      <c r="AI162" s="264"/>
      <c r="AJ162" s="264"/>
      <c r="AK162" s="264"/>
      <c r="AL162" s="264"/>
      <c r="AM162" s="264"/>
      <c r="AN162" s="264"/>
      <c r="AO162" s="259"/>
      <c r="AP162" s="259"/>
      <c r="AQ162" s="259"/>
      <c r="AR162" s="259"/>
    </row>
    <row r="163" spans="1:44">
      <c r="A163" s="14"/>
      <c r="B163" s="271" t="s">
        <v>57</v>
      </c>
      <c r="C163" s="271"/>
      <c r="D163" s="271"/>
      <c r="E163" s="271"/>
      <c r="F163" s="271"/>
      <c r="G163" s="271"/>
      <c r="H163" s="271"/>
      <c r="I163" s="271"/>
      <c r="J163" s="271"/>
      <c r="K163" s="271"/>
      <c r="L163" s="271"/>
      <c r="M163" s="271"/>
      <c r="N163" s="271"/>
      <c r="O163" s="271"/>
      <c r="P163" s="271"/>
      <c r="Q163" s="271"/>
      <c r="R163" s="271"/>
      <c r="S163" s="271"/>
      <c r="T163" s="271"/>
      <c r="U163" s="271"/>
      <c r="V163" s="271"/>
      <c r="W163" s="271"/>
      <c r="X163" s="271"/>
      <c r="Y163" s="271"/>
      <c r="Z163" s="271"/>
      <c r="AA163" s="271"/>
      <c r="AB163" s="271"/>
      <c r="AC163" s="271"/>
      <c r="AD163" s="271"/>
      <c r="AE163" s="271"/>
      <c r="AF163" s="271"/>
      <c r="AG163" s="271"/>
      <c r="AH163" s="271"/>
      <c r="AI163" s="271"/>
      <c r="AJ163" s="271"/>
      <c r="AK163" s="271"/>
      <c r="AL163" s="271"/>
      <c r="AM163" s="271"/>
      <c r="AN163" s="271"/>
      <c r="AO163" s="272">
        <f>(AK158)/1*100</f>
        <v>100</v>
      </c>
      <c r="AP163" s="272"/>
      <c r="AQ163" s="272"/>
      <c r="AR163" s="272"/>
    </row>
    <row r="164" spans="1:44">
      <c r="A164" s="252" t="s">
        <v>195</v>
      </c>
      <c r="B164" s="252"/>
      <c r="C164" s="252"/>
      <c r="D164" s="252"/>
      <c r="E164" s="252"/>
      <c r="F164" s="252"/>
      <c r="G164" s="252"/>
      <c r="H164" s="252"/>
      <c r="I164" s="252"/>
      <c r="J164" s="252"/>
      <c r="K164" s="252"/>
      <c r="L164" s="252"/>
      <c r="M164" s="252"/>
      <c r="N164" s="252"/>
      <c r="O164" s="252"/>
      <c r="P164" s="252"/>
      <c r="Q164" s="252"/>
      <c r="R164" s="252"/>
      <c r="S164" s="252"/>
      <c r="T164" s="252"/>
      <c r="U164" s="252"/>
      <c r="V164" s="252"/>
      <c r="W164" s="252"/>
      <c r="X164" s="252"/>
      <c r="Y164" s="252"/>
      <c r="Z164" s="252"/>
      <c r="AA164" s="252"/>
      <c r="AB164" s="252"/>
      <c r="AC164" s="252"/>
      <c r="AD164" s="252"/>
      <c r="AE164" s="252"/>
      <c r="AF164" s="252"/>
      <c r="AG164" s="252"/>
      <c r="AH164" s="252"/>
      <c r="AI164" s="252"/>
      <c r="AJ164" s="252"/>
      <c r="AK164" s="252"/>
      <c r="AL164" s="252"/>
      <c r="AM164" s="252"/>
      <c r="AN164" s="252"/>
      <c r="AO164" s="252"/>
      <c r="AP164" s="252"/>
      <c r="AQ164" s="252"/>
      <c r="AR164" s="252"/>
    </row>
    <row r="165" spans="1:44">
      <c r="A165" s="253" t="s">
        <v>27</v>
      </c>
      <c r="B165" s="253"/>
      <c r="C165" s="253"/>
      <c r="D165" s="253"/>
      <c r="E165" s="253"/>
      <c r="F165" s="253"/>
      <c r="G165" s="253"/>
      <c r="H165" s="253"/>
      <c r="I165" s="253"/>
      <c r="J165" s="253"/>
      <c r="K165" s="253"/>
      <c r="L165" s="253"/>
      <c r="M165" s="253"/>
      <c r="N165" s="253"/>
      <c r="O165" s="253"/>
      <c r="P165" s="253"/>
      <c r="Q165" s="253"/>
      <c r="R165" s="253"/>
      <c r="S165" s="253"/>
      <c r="T165" s="253"/>
      <c r="U165" s="253"/>
      <c r="V165" s="253"/>
      <c r="W165" s="253"/>
      <c r="X165" s="253"/>
      <c r="Y165" s="253"/>
      <c r="Z165" s="253"/>
      <c r="AA165" s="253"/>
      <c r="AB165" s="253"/>
      <c r="AC165" s="253"/>
      <c r="AD165" s="253"/>
      <c r="AE165" s="253"/>
      <c r="AF165" s="253"/>
      <c r="AG165" s="253"/>
      <c r="AH165" s="253"/>
      <c r="AI165" s="253"/>
      <c r="AJ165" s="253"/>
      <c r="AK165" s="253"/>
      <c r="AL165" s="253"/>
      <c r="AM165" s="253"/>
      <c r="AN165" s="253"/>
      <c r="AO165" s="253"/>
      <c r="AP165" s="253"/>
      <c r="AQ165" s="253"/>
      <c r="AR165" s="253"/>
    </row>
    <row r="166" spans="1:44" ht="42.75" customHeight="1">
      <c r="A166" s="13">
        <v>1</v>
      </c>
      <c r="B166" s="347" t="s">
        <v>197</v>
      </c>
      <c r="C166" s="14" t="s">
        <v>219</v>
      </c>
      <c r="D166" s="13" t="s">
        <v>217</v>
      </c>
      <c r="E166" s="265">
        <f>H166</f>
        <v>1</v>
      </c>
      <c r="F166" s="266"/>
      <c r="G166" s="13">
        <f>J166</f>
        <v>1</v>
      </c>
      <c r="H166" s="321">
        <f>прил.2!AG224</f>
        <v>1</v>
      </c>
      <c r="I166" s="322"/>
      <c r="J166" s="321">
        <f>прил.2!AH224</f>
        <v>1</v>
      </c>
      <c r="K166" s="322"/>
      <c r="L166" s="259">
        <f>G166/E166</f>
        <v>1</v>
      </c>
      <c r="M166" s="259"/>
      <c r="N166" s="269">
        <f>V166</f>
        <v>4081632.65</v>
      </c>
      <c r="O166" s="270"/>
      <c r="P166" s="269">
        <f>X166</f>
        <v>0</v>
      </c>
      <c r="Q166" s="270"/>
      <c r="R166" s="269">
        <f>Z166</f>
        <v>4081632.65</v>
      </c>
      <c r="S166" s="270"/>
      <c r="T166" s="269">
        <f>AB166</f>
        <v>0</v>
      </c>
      <c r="U166" s="270"/>
      <c r="V166" s="254">
        <f>прил.2!S224</f>
        <v>4081632.65</v>
      </c>
      <c r="W166" s="255"/>
      <c r="X166" s="256"/>
      <c r="Y166" s="53">
        <v>0</v>
      </c>
      <c r="Z166" s="254">
        <f>прил.2!T224</f>
        <v>4081632.65</v>
      </c>
      <c r="AA166" s="255"/>
      <c r="AB166" s="256"/>
      <c r="AC166" s="257">
        <v>0</v>
      </c>
      <c r="AD166" s="257"/>
      <c r="AE166" s="257"/>
      <c r="AF166" s="257"/>
      <c r="AG166" s="258">
        <f>Z166/V166</f>
        <v>1</v>
      </c>
      <c r="AH166" s="258"/>
      <c r="AI166" s="258"/>
      <c r="AJ166" s="258" t="s">
        <v>20</v>
      </c>
      <c r="AK166" s="264">
        <f>(L166+L167)/2/AG166</f>
        <v>1</v>
      </c>
      <c r="AL166" s="264"/>
      <c r="AM166" s="264"/>
      <c r="AN166" s="264"/>
      <c r="AO166" s="259" t="s">
        <v>20</v>
      </c>
      <c r="AP166" s="259"/>
      <c r="AQ166" s="259"/>
      <c r="AR166" s="259"/>
    </row>
    <row r="167" spans="1:44" ht="200.25" customHeight="1">
      <c r="A167" s="13"/>
      <c r="B167" s="348"/>
      <c r="C167" s="14" t="s">
        <v>315</v>
      </c>
      <c r="D167" s="13" t="s">
        <v>51</v>
      </c>
      <c r="E167" s="265">
        <f>H167</f>
        <v>100</v>
      </c>
      <c r="F167" s="266"/>
      <c r="G167" s="13">
        <f>J167</f>
        <v>100</v>
      </c>
      <c r="H167" s="265">
        <f>прил.2!AG227</f>
        <v>100</v>
      </c>
      <c r="I167" s="323"/>
      <c r="J167" s="265">
        <f>прил.2!AH227</f>
        <v>100</v>
      </c>
      <c r="K167" s="323"/>
      <c r="L167" s="303">
        <f>J167/H167</f>
        <v>1</v>
      </c>
      <c r="M167" s="324"/>
      <c r="N167" s="26"/>
      <c r="O167" s="27"/>
      <c r="P167" s="26"/>
      <c r="Q167" s="27"/>
      <c r="R167" s="26"/>
      <c r="S167" s="27"/>
      <c r="T167" s="26"/>
      <c r="U167" s="27"/>
      <c r="V167" s="254"/>
      <c r="W167" s="255"/>
      <c r="X167" s="256"/>
      <c r="Y167" s="53">
        <v>0</v>
      </c>
      <c r="Z167" s="254"/>
      <c r="AA167" s="255"/>
      <c r="AB167" s="256"/>
      <c r="AC167" s="257">
        <v>0</v>
      </c>
      <c r="AD167" s="257"/>
      <c r="AE167" s="257"/>
      <c r="AF167" s="257"/>
      <c r="AG167" s="258"/>
      <c r="AH167" s="258"/>
      <c r="AI167" s="258"/>
      <c r="AJ167" s="258"/>
      <c r="AK167" s="264"/>
      <c r="AL167" s="264"/>
      <c r="AM167" s="264"/>
      <c r="AN167" s="264"/>
      <c r="AO167" s="259" t="s">
        <v>20</v>
      </c>
      <c r="AP167" s="259"/>
      <c r="AQ167" s="259"/>
      <c r="AR167" s="259"/>
    </row>
    <row r="168" spans="1:44" ht="179.25" hidden="1" customHeight="1">
      <c r="A168" s="13"/>
      <c r="B168" s="14" t="s">
        <v>295</v>
      </c>
      <c r="C168" s="14" t="s">
        <v>300</v>
      </c>
      <c r="D168" s="13" t="s">
        <v>51</v>
      </c>
      <c r="E168" s="265">
        <f>H168</f>
        <v>100</v>
      </c>
      <c r="F168" s="266"/>
      <c r="G168" s="13">
        <f>J168</f>
        <v>100</v>
      </c>
      <c r="H168" s="265">
        <v>100</v>
      </c>
      <c r="I168" s="323"/>
      <c r="J168" s="265">
        <v>100</v>
      </c>
      <c r="K168" s="323"/>
      <c r="L168" s="303"/>
      <c r="M168" s="324"/>
      <c r="N168" s="26"/>
      <c r="O168" s="27"/>
      <c r="P168" s="26"/>
      <c r="Q168" s="27"/>
      <c r="R168" s="26"/>
      <c r="S168" s="27"/>
      <c r="T168" s="26"/>
      <c r="U168" s="27"/>
      <c r="V168" s="254"/>
      <c r="W168" s="255"/>
      <c r="X168" s="256"/>
      <c r="Y168" s="53">
        <v>0</v>
      </c>
      <c r="Z168" s="254"/>
      <c r="AA168" s="255"/>
      <c r="AB168" s="256"/>
      <c r="AC168" s="257">
        <v>0</v>
      </c>
      <c r="AD168" s="257"/>
      <c r="AE168" s="257"/>
      <c r="AF168" s="257"/>
      <c r="AG168" s="258"/>
      <c r="AH168" s="258"/>
      <c r="AI168" s="258"/>
      <c r="AJ168" s="258"/>
      <c r="AK168" s="264"/>
      <c r="AL168" s="264"/>
      <c r="AM168" s="264"/>
      <c r="AN168" s="264"/>
      <c r="AO168" s="259" t="s">
        <v>20</v>
      </c>
      <c r="AP168" s="259"/>
      <c r="AQ168" s="259"/>
      <c r="AR168" s="259"/>
    </row>
    <row r="169" spans="1:44">
      <c r="A169" s="14"/>
      <c r="B169" s="14"/>
      <c r="C169" s="21" t="s">
        <v>56</v>
      </c>
      <c r="D169" s="22" t="s">
        <v>20</v>
      </c>
      <c r="E169" s="281" t="s">
        <v>20</v>
      </c>
      <c r="F169" s="282"/>
      <c r="G169" s="22" t="s">
        <v>20</v>
      </c>
      <c r="H169" s="253" t="s">
        <v>20</v>
      </c>
      <c r="I169" s="253"/>
      <c r="J169" s="253" t="s">
        <v>20</v>
      </c>
      <c r="K169" s="253"/>
      <c r="L169" s="259"/>
      <c r="M169" s="259"/>
      <c r="N169" s="257">
        <f>SUM(N166:O166)</f>
        <v>4081632.65</v>
      </c>
      <c r="O169" s="264"/>
      <c r="P169" s="257">
        <f>SUM(P165:Q166)</f>
        <v>0</v>
      </c>
      <c r="Q169" s="264"/>
      <c r="R169" s="257">
        <f>SUM(R166:S166)</f>
        <v>4081632.65</v>
      </c>
      <c r="S169" s="264"/>
      <c r="T169" s="257">
        <f>SUM(T165:U166)</f>
        <v>0</v>
      </c>
      <c r="U169" s="264"/>
      <c r="V169" s="279">
        <f>SUM(V166:X168)</f>
        <v>4081632.65</v>
      </c>
      <c r="W169" s="280"/>
      <c r="X169" s="280"/>
      <c r="Y169" s="53">
        <f>SUM(Y165:Y166)</f>
        <v>0</v>
      </c>
      <c r="Z169" s="279">
        <f>SUM(Z166:AB168)</f>
        <v>4081632.65</v>
      </c>
      <c r="AA169" s="280"/>
      <c r="AB169" s="280"/>
      <c r="AC169" s="257">
        <f>SUM(AC165:AF166)</f>
        <v>0</v>
      </c>
      <c r="AD169" s="264"/>
      <c r="AE169" s="264"/>
      <c r="AF169" s="264"/>
      <c r="AG169" s="264"/>
      <c r="AH169" s="264"/>
      <c r="AI169" s="264"/>
      <c r="AJ169" s="264"/>
      <c r="AK169" s="264"/>
      <c r="AL169" s="264"/>
      <c r="AM169" s="264"/>
      <c r="AN169" s="264"/>
      <c r="AO169" s="259" t="s">
        <v>39</v>
      </c>
      <c r="AP169" s="259"/>
      <c r="AQ169" s="259"/>
      <c r="AR169" s="259" t="s">
        <v>20</v>
      </c>
    </row>
    <row r="170" spans="1:44">
      <c r="A170" s="264" t="s">
        <v>28</v>
      </c>
      <c r="B170" s="264"/>
      <c r="C170" s="264"/>
      <c r="D170" s="264"/>
      <c r="E170" s="264"/>
      <c r="F170" s="264"/>
      <c r="G170" s="264"/>
      <c r="H170" s="264"/>
      <c r="I170" s="264"/>
      <c r="J170" s="264"/>
      <c r="K170" s="264"/>
      <c r="L170" s="264"/>
      <c r="M170" s="264"/>
      <c r="N170" s="264"/>
      <c r="O170" s="264"/>
      <c r="P170" s="264"/>
      <c r="Q170" s="264"/>
      <c r="R170" s="264"/>
      <c r="S170" s="264"/>
      <c r="T170" s="264"/>
      <c r="U170" s="264"/>
      <c r="V170" s="264"/>
      <c r="W170" s="264"/>
      <c r="X170" s="264"/>
      <c r="Y170" s="264"/>
      <c r="Z170" s="264"/>
      <c r="AA170" s="264"/>
      <c r="AB170" s="264"/>
      <c r="AC170" s="264"/>
      <c r="AD170" s="264"/>
      <c r="AE170" s="264"/>
      <c r="AF170" s="264"/>
      <c r="AG170" s="264"/>
      <c r="AH170" s="264"/>
      <c r="AI170" s="264"/>
      <c r="AJ170" s="264"/>
      <c r="AK170" s="264"/>
      <c r="AL170" s="264"/>
      <c r="AM170" s="264"/>
      <c r="AN170" s="264"/>
      <c r="AO170" s="264"/>
      <c r="AP170" s="264"/>
      <c r="AQ170" s="264"/>
      <c r="AR170" s="264"/>
    </row>
    <row r="171" spans="1:44">
      <c r="A171" s="14"/>
      <c r="B171" s="14" t="s">
        <v>29</v>
      </c>
      <c r="C171" s="23" t="s">
        <v>30</v>
      </c>
      <c r="D171" s="13"/>
      <c r="E171" s="265"/>
      <c r="F171" s="266"/>
      <c r="G171" s="13"/>
      <c r="H171" s="264"/>
      <c r="I171" s="264"/>
      <c r="J171" s="264"/>
      <c r="K171" s="264"/>
      <c r="L171" s="259"/>
      <c r="M171" s="259"/>
      <c r="N171" s="264"/>
      <c r="O171" s="264"/>
      <c r="P171" s="264"/>
      <c r="Q171" s="264"/>
      <c r="R171" s="264"/>
      <c r="S171" s="264"/>
      <c r="T171" s="264"/>
      <c r="U171" s="264"/>
      <c r="V171" s="280"/>
      <c r="W171" s="280"/>
      <c r="X171" s="280"/>
      <c r="Y171" s="49"/>
      <c r="Z171" s="280"/>
      <c r="AA171" s="280"/>
      <c r="AB171" s="280"/>
      <c r="AC171" s="264"/>
      <c r="AD171" s="264"/>
      <c r="AE171" s="264"/>
      <c r="AF171" s="264"/>
      <c r="AG171" s="264"/>
      <c r="AH171" s="264"/>
      <c r="AI171" s="264"/>
      <c r="AJ171" s="264"/>
      <c r="AK171" s="264"/>
      <c r="AL171" s="264"/>
      <c r="AM171" s="264" t="s">
        <v>20</v>
      </c>
      <c r="AN171" s="264"/>
      <c r="AO171" s="259" t="s">
        <v>39</v>
      </c>
      <c r="AP171" s="259"/>
      <c r="AQ171" s="259"/>
      <c r="AR171" s="259" t="s">
        <v>20</v>
      </c>
    </row>
    <row r="172" spans="1:44">
      <c r="A172" s="14"/>
      <c r="B172" s="14"/>
      <c r="C172" s="14"/>
      <c r="D172" s="13"/>
      <c r="E172" s="265"/>
      <c r="F172" s="266"/>
      <c r="G172" s="13"/>
      <c r="H172" s="264"/>
      <c r="I172" s="264"/>
      <c r="J172" s="264"/>
      <c r="K172" s="264"/>
      <c r="L172" s="259"/>
      <c r="M172" s="259"/>
      <c r="N172" s="264"/>
      <c r="O172" s="264"/>
      <c r="P172" s="264"/>
      <c r="Q172" s="264"/>
      <c r="R172" s="264"/>
      <c r="S172" s="264"/>
      <c r="T172" s="264"/>
      <c r="U172" s="264"/>
      <c r="V172" s="280"/>
      <c r="W172" s="280"/>
      <c r="X172" s="280"/>
      <c r="Y172" s="49"/>
      <c r="Z172" s="280"/>
      <c r="AA172" s="280"/>
      <c r="AB172" s="280"/>
      <c r="AC172" s="264"/>
      <c r="AD172" s="264"/>
      <c r="AE172" s="264"/>
      <c r="AF172" s="264"/>
      <c r="AG172" s="264"/>
      <c r="AH172" s="264"/>
      <c r="AI172" s="264"/>
      <c r="AJ172" s="264"/>
      <c r="AK172" s="264"/>
      <c r="AL172" s="264"/>
      <c r="AM172" s="264"/>
      <c r="AN172" s="264"/>
      <c r="AO172" s="259"/>
      <c r="AP172" s="259"/>
      <c r="AQ172" s="259"/>
      <c r="AR172" s="259"/>
    </row>
    <row r="173" spans="1:44">
      <c r="A173" s="14"/>
      <c r="B173" s="271" t="s">
        <v>57</v>
      </c>
      <c r="C173" s="271"/>
      <c r="D173" s="271"/>
      <c r="E173" s="271"/>
      <c r="F173" s="271"/>
      <c r="G173" s="271"/>
      <c r="H173" s="271"/>
      <c r="I173" s="271"/>
      <c r="J173" s="271"/>
      <c r="K173" s="271"/>
      <c r="L173" s="271"/>
      <c r="M173" s="271"/>
      <c r="N173" s="271"/>
      <c r="O173" s="271"/>
      <c r="P173" s="271"/>
      <c r="Q173" s="271"/>
      <c r="R173" s="271"/>
      <c r="S173" s="271"/>
      <c r="T173" s="271"/>
      <c r="U173" s="271"/>
      <c r="V173" s="271"/>
      <c r="W173" s="271"/>
      <c r="X173" s="271"/>
      <c r="Y173" s="271"/>
      <c r="Z173" s="271"/>
      <c r="AA173" s="271"/>
      <c r="AB173" s="271"/>
      <c r="AC173" s="271"/>
      <c r="AD173" s="271"/>
      <c r="AE173" s="271"/>
      <c r="AF173" s="271"/>
      <c r="AG173" s="271"/>
      <c r="AH173" s="271"/>
      <c r="AI173" s="271"/>
      <c r="AJ173" s="271"/>
      <c r="AK173" s="271"/>
      <c r="AL173" s="271"/>
      <c r="AM173" s="271"/>
      <c r="AN173" s="271"/>
      <c r="AO173" s="272">
        <f>(AK166)/1*100</f>
        <v>100</v>
      </c>
      <c r="AP173" s="272"/>
      <c r="AQ173" s="272"/>
      <c r="AR173" s="272"/>
    </row>
    <row r="174" spans="1:44">
      <c r="A174" s="14"/>
      <c r="B174" s="273" t="s">
        <v>218</v>
      </c>
      <c r="C174" s="274"/>
      <c r="D174" s="274"/>
      <c r="E174" s="274"/>
      <c r="F174" s="274"/>
      <c r="G174" s="274"/>
      <c r="H174" s="274"/>
      <c r="I174" s="274"/>
      <c r="J174" s="274"/>
      <c r="K174" s="274"/>
      <c r="L174" s="274"/>
      <c r="M174" s="274"/>
      <c r="N174" s="274"/>
      <c r="O174" s="274"/>
      <c r="P174" s="274"/>
      <c r="Q174" s="274"/>
      <c r="R174" s="274"/>
      <c r="S174" s="274"/>
      <c r="T174" s="274"/>
      <c r="U174" s="274"/>
      <c r="V174" s="274"/>
      <c r="W174" s="274"/>
      <c r="X174" s="274"/>
      <c r="Y174" s="274"/>
      <c r="Z174" s="274"/>
      <c r="AA174" s="274"/>
      <c r="AB174" s="274"/>
      <c r="AC174" s="274"/>
      <c r="AD174" s="274"/>
      <c r="AE174" s="274"/>
      <c r="AF174" s="274"/>
      <c r="AG174" s="274"/>
      <c r="AH174" s="274"/>
      <c r="AI174" s="274"/>
      <c r="AJ174" s="274"/>
      <c r="AK174" s="274"/>
      <c r="AL174" s="274"/>
      <c r="AM174" s="274"/>
      <c r="AN174" s="275"/>
      <c r="AO174" s="276">
        <f>(AO144+AO155+AO163+AO173)/4</f>
        <v>100</v>
      </c>
      <c r="AP174" s="277"/>
      <c r="AQ174" s="277"/>
      <c r="AR174" s="278"/>
    </row>
    <row r="175" spans="1:44">
      <c r="A175" s="14"/>
      <c r="B175" s="273" t="s">
        <v>59</v>
      </c>
      <c r="C175" s="274"/>
      <c r="D175" s="274"/>
      <c r="E175" s="274"/>
      <c r="F175" s="274"/>
      <c r="G175" s="274"/>
      <c r="H175" s="274"/>
      <c r="I175" s="274"/>
      <c r="J175" s="274"/>
      <c r="K175" s="274"/>
      <c r="L175" s="274"/>
      <c r="M175" s="274"/>
      <c r="N175" s="274"/>
      <c r="O175" s="274"/>
      <c r="P175" s="274"/>
      <c r="Q175" s="274"/>
      <c r="R175" s="274"/>
      <c r="S175" s="274"/>
      <c r="T175" s="274"/>
      <c r="U175" s="274"/>
      <c r="V175" s="274"/>
      <c r="W175" s="274"/>
      <c r="X175" s="274"/>
      <c r="Y175" s="274"/>
      <c r="Z175" s="274"/>
      <c r="AA175" s="274"/>
      <c r="AB175" s="274"/>
      <c r="AC175" s="274"/>
      <c r="AD175" s="274"/>
      <c r="AE175" s="274"/>
      <c r="AF175" s="274"/>
      <c r="AG175" s="274"/>
      <c r="AH175" s="274"/>
      <c r="AI175" s="274"/>
      <c r="AJ175" s="274"/>
      <c r="AK175" s="274"/>
      <c r="AL175" s="274"/>
      <c r="AM175" s="274"/>
      <c r="AN175" s="275"/>
      <c r="AO175" s="276">
        <f>(AO120+AO132+AO174)/3</f>
        <v>99.932684915632407</v>
      </c>
      <c r="AP175" s="277"/>
      <c r="AQ175" s="277"/>
      <c r="AR175" s="278"/>
    </row>
    <row r="176" spans="1:44">
      <c r="A176" s="36"/>
      <c r="B176" s="36"/>
      <c r="C176" s="36"/>
      <c r="D176" s="36"/>
      <c r="E176" s="36"/>
      <c r="F176" s="36"/>
      <c r="G176" s="36"/>
      <c r="H176" s="36"/>
      <c r="I176" s="36"/>
      <c r="J176" s="36"/>
      <c r="K176" s="36"/>
      <c r="L176" s="68"/>
      <c r="M176" s="68"/>
      <c r="N176" s="37"/>
    </row>
    <row r="177" spans="1:24" ht="15.75" customHeight="1">
      <c r="N177" s="38"/>
    </row>
    <row r="178" spans="1:24">
      <c r="B178" s="292" t="s">
        <v>62</v>
      </c>
      <c r="C178" s="292"/>
      <c r="D178" s="292"/>
      <c r="E178" s="292"/>
      <c r="F178" s="292"/>
      <c r="G178" s="292"/>
      <c r="H178" s="292"/>
      <c r="I178" s="292"/>
      <c r="J178" s="292"/>
      <c r="K178" s="292"/>
      <c r="L178" s="69"/>
      <c r="N178" s="38"/>
    </row>
    <row r="179" spans="1:24">
      <c r="B179" s="291" t="s">
        <v>35</v>
      </c>
      <c r="C179" s="291"/>
      <c r="D179" s="291"/>
      <c r="E179" s="291"/>
      <c r="F179" s="291"/>
      <c r="G179" s="291"/>
      <c r="H179" s="291"/>
      <c r="I179" s="291"/>
      <c r="J179" s="291"/>
      <c r="K179" s="291"/>
      <c r="L179" s="69"/>
      <c r="M179" s="69"/>
      <c r="N179" s="39"/>
      <c r="O179" s="39"/>
      <c r="P179" s="39"/>
      <c r="Q179" s="39"/>
      <c r="R179" s="39"/>
      <c r="S179" s="39"/>
      <c r="T179" s="39"/>
      <c r="U179" s="39"/>
      <c r="V179" s="56"/>
      <c r="W179" s="56"/>
      <c r="X179" s="56"/>
    </row>
    <row r="180" spans="1:24" ht="15" customHeight="1">
      <c r="A180" s="264" t="s">
        <v>0</v>
      </c>
      <c r="B180" s="264" t="s">
        <v>1</v>
      </c>
      <c r="C180" s="264" t="s">
        <v>2</v>
      </c>
      <c r="D180" s="264"/>
      <c r="E180" s="264" t="s">
        <v>13</v>
      </c>
      <c r="F180" s="264"/>
      <c r="G180" s="264"/>
      <c r="H180" s="264"/>
      <c r="I180" s="264"/>
      <c r="J180" s="264"/>
      <c r="K180" s="264"/>
      <c r="L180" s="259" t="s">
        <v>53</v>
      </c>
      <c r="M180" s="259"/>
    </row>
    <row r="181" spans="1:24" ht="141.75" customHeight="1">
      <c r="A181" s="264"/>
      <c r="B181" s="264"/>
      <c r="C181" s="264"/>
      <c r="D181" s="264"/>
      <c r="E181" s="320" t="s">
        <v>54</v>
      </c>
      <c r="F181" s="320"/>
      <c r="G181" s="320"/>
      <c r="H181" s="320">
        <v>2024</v>
      </c>
      <c r="I181" s="320"/>
      <c r="J181" s="320"/>
      <c r="K181" s="320"/>
      <c r="L181" s="259"/>
      <c r="M181" s="259"/>
    </row>
    <row r="182" spans="1:24" ht="37.5" customHeight="1">
      <c r="A182" s="264"/>
      <c r="B182" s="264"/>
      <c r="C182" s="264"/>
      <c r="D182" s="264"/>
      <c r="E182" s="264" t="s">
        <v>3</v>
      </c>
      <c r="F182" s="264"/>
      <c r="G182" s="13" t="s">
        <v>4</v>
      </c>
      <c r="H182" s="264" t="s">
        <v>3</v>
      </c>
      <c r="I182" s="264"/>
      <c r="J182" s="264" t="s">
        <v>4</v>
      </c>
      <c r="K182" s="264"/>
      <c r="L182" s="259"/>
      <c r="M182" s="259"/>
    </row>
    <row r="183" spans="1:24" ht="15" customHeight="1">
      <c r="A183" s="13">
        <v>1</v>
      </c>
      <c r="B183" s="13">
        <v>2</v>
      </c>
      <c r="C183" s="264">
        <v>3</v>
      </c>
      <c r="D183" s="264"/>
      <c r="E183" s="264">
        <v>4</v>
      </c>
      <c r="F183" s="264"/>
      <c r="G183" s="13">
        <v>5</v>
      </c>
      <c r="H183" s="264">
        <v>6</v>
      </c>
      <c r="I183" s="264"/>
      <c r="J183" s="264">
        <v>7</v>
      </c>
      <c r="K183" s="264"/>
      <c r="L183" s="259">
        <v>8</v>
      </c>
      <c r="M183" s="259"/>
    </row>
    <row r="184" spans="1:24">
      <c r="A184" s="265" t="s">
        <v>262</v>
      </c>
      <c r="B184" s="317"/>
      <c r="C184" s="317"/>
      <c r="D184" s="317"/>
      <c r="E184" s="317"/>
      <c r="F184" s="317"/>
      <c r="G184" s="317"/>
      <c r="H184" s="317"/>
      <c r="I184" s="317"/>
      <c r="J184" s="317"/>
      <c r="K184" s="317"/>
      <c r="L184" s="317"/>
      <c r="M184" s="266"/>
    </row>
    <row r="185" spans="1:24" ht="64.5" customHeight="1">
      <c r="A185" s="63">
        <v>1</v>
      </c>
      <c r="B185" s="63" t="s">
        <v>69</v>
      </c>
      <c r="C185" s="313" t="s">
        <v>51</v>
      </c>
      <c r="D185" s="315"/>
      <c r="E185" s="313">
        <f>H185</f>
        <v>82.3</v>
      </c>
      <c r="F185" s="315"/>
      <c r="G185" s="63">
        <f>J185</f>
        <v>85.2</v>
      </c>
      <c r="H185" s="313">
        <v>82.3</v>
      </c>
      <c r="I185" s="315"/>
      <c r="J185" s="313">
        <v>85.2</v>
      </c>
      <c r="K185" s="315"/>
      <c r="L185" s="311">
        <f>G185/E185</f>
        <v>1.0352369380315918</v>
      </c>
      <c r="M185" s="312"/>
    </row>
    <row r="186" spans="1:24" ht="75.75" customHeight="1">
      <c r="A186" s="63">
        <v>2</v>
      </c>
      <c r="B186" s="63" t="s">
        <v>70</v>
      </c>
      <c r="C186" s="313" t="s">
        <v>51</v>
      </c>
      <c r="D186" s="315"/>
      <c r="E186" s="313">
        <f>H186</f>
        <v>96.2</v>
      </c>
      <c r="F186" s="315"/>
      <c r="G186" s="63">
        <f>J186</f>
        <v>100</v>
      </c>
      <c r="H186" s="313">
        <v>96.2</v>
      </c>
      <c r="I186" s="315"/>
      <c r="J186" s="313">
        <v>100</v>
      </c>
      <c r="K186" s="315"/>
      <c r="L186" s="311">
        <f>G186/E186</f>
        <v>1.0395010395010396</v>
      </c>
      <c r="M186" s="312"/>
    </row>
    <row r="187" spans="1:24" ht="87" customHeight="1">
      <c r="A187" s="63">
        <v>3</v>
      </c>
      <c r="B187" s="63" t="s">
        <v>71</v>
      </c>
      <c r="C187" s="313" t="s">
        <v>51</v>
      </c>
      <c r="D187" s="315"/>
      <c r="E187" s="313">
        <f>H187</f>
        <v>80</v>
      </c>
      <c r="F187" s="315"/>
      <c r="G187" s="63">
        <f>J187</f>
        <v>82.35</v>
      </c>
      <c r="H187" s="313">
        <v>80</v>
      </c>
      <c r="I187" s="315"/>
      <c r="J187" s="313">
        <v>82.35</v>
      </c>
      <c r="K187" s="315"/>
      <c r="L187" s="311">
        <f>G187/E187</f>
        <v>1.0293749999999999</v>
      </c>
      <c r="M187" s="312"/>
    </row>
    <row r="188" spans="1:24" ht="211.5" customHeight="1">
      <c r="A188" s="63">
        <v>4</v>
      </c>
      <c r="B188" s="63" t="s">
        <v>369</v>
      </c>
      <c r="C188" s="313" t="s">
        <v>51</v>
      </c>
      <c r="D188" s="315"/>
      <c r="E188" s="64"/>
      <c r="F188" s="65"/>
      <c r="G188" s="63"/>
      <c r="H188" s="313">
        <v>100</v>
      </c>
      <c r="I188" s="315"/>
      <c r="J188" s="313">
        <v>100</v>
      </c>
      <c r="K188" s="315"/>
      <c r="L188" s="311">
        <f>J188/H188</f>
        <v>1</v>
      </c>
      <c r="M188" s="312"/>
    </row>
    <row r="189" spans="1:24" ht="138" customHeight="1">
      <c r="A189" s="63">
        <v>5</v>
      </c>
      <c r="B189" s="63" t="s">
        <v>368</v>
      </c>
      <c r="C189" s="313" t="s">
        <v>51</v>
      </c>
      <c r="D189" s="315"/>
      <c r="E189" s="313">
        <f>H189</f>
        <v>100</v>
      </c>
      <c r="F189" s="315"/>
      <c r="G189" s="63">
        <f>J189</f>
        <v>100</v>
      </c>
      <c r="H189" s="313">
        <v>100</v>
      </c>
      <c r="I189" s="315"/>
      <c r="J189" s="313">
        <v>100</v>
      </c>
      <c r="K189" s="315"/>
      <c r="L189" s="311">
        <f>J189/H189</f>
        <v>1</v>
      </c>
      <c r="M189" s="312"/>
    </row>
    <row r="190" spans="1:24" ht="69" customHeight="1">
      <c r="A190" s="63">
        <v>6</v>
      </c>
      <c r="B190" s="63" t="s">
        <v>366</v>
      </c>
      <c r="C190" s="313" t="s">
        <v>51</v>
      </c>
      <c r="D190" s="315"/>
      <c r="E190" s="313">
        <f>H190</f>
        <v>100</v>
      </c>
      <c r="F190" s="315"/>
      <c r="G190" s="63">
        <f>J190</f>
        <v>100</v>
      </c>
      <c r="H190" s="313">
        <v>100</v>
      </c>
      <c r="I190" s="315"/>
      <c r="J190" s="313">
        <v>100</v>
      </c>
      <c r="K190" s="315"/>
      <c r="L190" s="311">
        <f>J190/H190</f>
        <v>1</v>
      </c>
      <c r="M190" s="312"/>
    </row>
    <row r="191" spans="1:24" ht="186" customHeight="1">
      <c r="A191" s="63">
        <v>7</v>
      </c>
      <c r="B191" s="63" t="s">
        <v>367</v>
      </c>
      <c r="C191" s="313" t="s">
        <v>51</v>
      </c>
      <c r="D191" s="315"/>
      <c r="E191" s="313">
        <f>H191</f>
        <v>100</v>
      </c>
      <c r="F191" s="315"/>
      <c r="G191" s="63">
        <f>J191</f>
        <v>100</v>
      </c>
      <c r="H191" s="313">
        <v>100</v>
      </c>
      <c r="I191" s="315"/>
      <c r="J191" s="313">
        <v>100</v>
      </c>
      <c r="K191" s="315"/>
      <c r="L191" s="311">
        <f>J191/H191</f>
        <v>1</v>
      </c>
      <c r="M191" s="312"/>
    </row>
    <row r="192" spans="1:24">
      <c r="A192" s="308" t="s">
        <v>263</v>
      </c>
      <c r="B192" s="309"/>
      <c r="C192" s="309"/>
      <c r="D192" s="309"/>
      <c r="E192" s="309"/>
      <c r="F192" s="309"/>
      <c r="G192" s="309"/>
      <c r="H192" s="309"/>
      <c r="I192" s="309"/>
      <c r="J192" s="309"/>
      <c r="K192" s="310"/>
      <c r="L192" s="311">
        <f>(L185+L186+L187)/3</f>
        <v>1.0347043258442106</v>
      </c>
      <c r="M192" s="312"/>
    </row>
    <row r="193" spans="1:44">
      <c r="A193" s="313" t="s">
        <v>259</v>
      </c>
      <c r="B193" s="314"/>
      <c r="C193" s="314"/>
      <c r="D193" s="314"/>
      <c r="E193" s="314"/>
      <c r="F193" s="314"/>
      <c r="G193" s="314"/>
      <c r="H193" s="314"/>
      <c r="I193" s="314"/>
      <c r="J193" s="314"/>
      <c r="K193" s="314"/>
      <c r="L193" s="314"/>
      <c r="M193" s="315"/>
    </row>
    <row r="194" spans="1:44" ht="47.25">
      <c r="A194" s="63">
        <v>1</v>
      </c>
      <c r="B194" s="63" t="s">
        <v>72</v>
      </c>
      <c r="C194" s="313" t="s">
        <v>51</v>
      </c>
      <c r="D194" s="315"/>
      <c r="E194" s="313">
        <f>H194</f>
        <v>65.5</v>
      </c>
      <c r="F194" s="315"/>
      <c r="G194" s="63">
        <v>66.8</v>
      </c>
      <c r="H194" s="313">
        <v>65.5</v>
      </c>
      <c r="I194" s="315"/>
      <c r="J194" s="313">
        <v>66.8</v>
      </c>
      <c r="K194" s="315"/>
      <c r="L194" s="311">
        <f>G194/E194</f>
        <v>1.0198473282442748</v>
      </c>
      <c r="M194" s="312"/>
    </row>
    <row r="195" spans="1:44" ht="78.75">
      <c r="A195" s="63">
        <v>2</v>
      </c>
      <c r="B195" s="63" t="s">
        <v>73</v>
      </c>
      <c r="C195" s="313" t="s">
        <v>51</v>
      </c>
      <c r="D195" s="315"/>
      <c r="E195" s="313">
        <f>H195</f>
        <v>52.6</v>
      </c>
      <c r="F195" s="315"/>
      <c r="G195" s="63">
        <v>70.05</v>
      </c>
      <c r="H195" s="313">
        <v>52.6</v>
      </c>
      <c r="I195" s="315"/>
      <c r="J195" s="313">
        <v>70.05</v>
      </c>
      <c r="K195" s="315"/>
      <c r="L195" s="311">
        <f>G195/E195</f>
        <v>1.3317490494296578</v>
      </c>
      <c r="M195" s="312"/>
    </row>
    <row r="196" spans="1:44" ht="63">
      <c r="A196" s="63">
        <v>3</v>
      </c>
      <c r="B196" s="63" t="s">
        <v>74</v>
      </c>
      <c r="C196" s="313" t="s">
        <v>51</v>
      </c>
      <c r="D196" s="315"/>
      <c r="E196" s="313">
        <f>H196</f>
        <v>48</v>
      </c>
      <c r="F196" s="315"/>
      <c r="G196" s="63">
        <v>68</v>
      </c>
      <c r="H196" s="313">
        <v>48</v>
      </c>
      <c r="I196" s="315"/>
      <c r="J196" s="313">
        <v>68</v>
      </c>
      <c r="K196" s="315"/>
      <c r="L196" s="311">
        <f>G196/E196</f>
        <v>1.4166666666666667</v>
      </c>
      <c r="M196" s="312"/>
    </row>
    <row r="197" spans="1:44" ht="63">
      <c r="A197" s="63">
        <v>4</v>
      </c>
      <c r="B197" s="63" t="s">
        <v>75</v>
      </c>
      <c r="C197" s="313" t="s">
        <v>51</v>
      </c>
      <c r="D197" s="315"/>
      <c r="E197" s="313">
        <f>H197</f>
        <v>71</v>
      </c>
      <c r="F197" s="315"/>
      <c r="G197" s="63">
        <v>78.430000000000007</v>
      </c>
      <c r="H197" s="313">
        <v>71</v>
      </c>
      <c r="I197" s="315"/>
      <c r="J197" s="313">
        <v>78.430000000000007</v>
      </c>
      <c r="K197" s="315"/>
      <c r="L197" s="311">
        <f>G197/E197</f>
        <v>1.1046478873239438</v>
      </c>
      <c r="M197" s="312"/>
    </row>
    <row r="198" spans="1:44" ht="78.75">
      <c r="A198" s="63">
        <v>5</v>
      </c>
      <c r="B198" s="63" t="s">
        <v>317</v>
      </c>
      <c r="C198" s="313" t="s">
        <v>51</v>
      </c>
      <c r="D198" s="316"/>
      <c r="E198" s="313">
        <f>H198</f>
        <v>85</v>
      </c>
      <c r="F198" s="316"/>
      <c r="G198" s="63">
        <v>86</v>
      </c>
      <c r="H198" s="313">
        <v>85</v>
      </c>
      <c r="I198" s="316"/>
      <c r="J198" s="313">
        <v>86</v>
      </c>
      <c r="K198" s="316"/>
      <c r="L198" s="311">
        <f>G198/E198</f>
        <v>1.0117647058823529</v>
      </c>
      <c r="M198" s="350"/>
    </row>
    <row r="199" spans="1:44" ht="216.75" customHeight="1">
      <c r="A199" s="63">
        <v>6</v>
      </c>
      <c r="B199" s="63" t="s">
        <v>369</v>
      </c>
      <c r="C199" s="313" t="s">
        <v>51</v>
      </c>
      <c r="D199" s="315"/>
      <c r="E199" s="64"/>
      <c r="F199" s="65"/>
      <c r="G199" s="63"/>
      <c r="H199" s="313">
        <v>100</v>
      </c>
      <c r="I199" s="315"/>
      <c r="J199" s="313">
        <v>100</v>
      </c>
      <c r="K199" s="315"/>
      <c r="L199" s="311">
        <f>J199/H199</f>
        <v>1</v>
      </c>
      <c r="M199" s="312"/>
    </row>
    <row r="200" spans="1:44" ht="302.25" hidden="1" customHeight="1">
      <c r="A200" s="63"/>
      <c r="B200" s="63"/>
      <c r="C200" s="64"/>
      <c r="D200" s="65"/>
      <c r="E200" s="64"/>
      <c r="F200" s="65"/>
      <c r="G200" s="63"/>
      <c r="H200" s="64"/>
      <c r="I200" s="65"/>
      <c r="J200" s="64"/>
      <c r="K200" s="65"/>
      <c r="L200" s="70"/>
      <c r="M200" s="71"/>
    </row>
    <row r="201" spans="1:44" ht="153" customHeight="1">
      <c r="A201" s="63">
        <v>7</v>
      </c>
      <c r="B201" s="63" t="s">
        <v>368</v>
      </c>
      <c r="C201" s="313" t="s">
        <v>51</v>
      </c>
      <c r="D201" s="315"/>
      <c r="E201" s="313">
        <f>H201</f>
        <v>100</v>
      </c>
      <c r="F201" s="315"/>
      <c r="G201" s="63">
        <f>J201</f>
        <v>100</v>
      </c>
      <c r="H201" s="313">
        <v>100</v>
      </c>
      <c r="I201" s="315"/>
      <c r="J201" s="313">
        <v>100</v>
      </c>
      <c r="K201" s="315"/>
      <c r="L201" s="311">
        <f>J201/H201</f>
        <v>1</v>
      </c>
      <c r="M201" s="312"/>
    </row>
    <row r="202" spans="1:44" ht="73.5" customHeight="1">
      <c r="A202" s="63">
        <v>8</v>
      </c>
      <c r="B202" s="63" t="s">
        <v>366</v>
      </c>
      <c r="C202" s="313" t="s">
        <v>51</v>
      </c>
      <c r="D202" s="315"/>
      <c r="E202" s="313">
        <f>H202</f>
        <v>100</v>
      </c>
      <c r="F202" s="315"/>
      <c r="G202" s="63">
        <f>J202</f>
        <v>100</v>
      </c>
      <c r="H202" s="313">
        <v>100</v>
      </c>
      <c r="I202" s="315"/>
      <c r="J202" s="313">
        <v>100</v>
      </c>
      <c r="K202" s="315"/>
      <c r="L202" s="311">
        <f>J202/H202</f>
        <v>1</v>
      </c>
      <c r="M202" s="312"/>
    </row>
    <row r="203" spans="1:44" ht="173.25" customHeight="1">
      <c r="A203" s="63">
        <v>8</v>
      </c>
      <c r="B203" s="63" t="s">
        <v>367</v>
      </c>
      <c r="C203" s="313" t="s">
        <v>51</v>
      </c>
      <c r="D203" s="315"/>
      <c r="E203" s="313">
        <f>H203</f>
        <v>100</v>
      </c>
      <c r="F203" s="315"/>
      <c r="G203" s="63">
        <f>J203</f>
        <v>100</v>
      </c>
      <c r="H203" s="313">
        <v>100</v>
      </c>
      <c r="I203" s="315"/>
      <c r="J203" s="313">
        <v>100</v>
      </c>
      <c r="K203" s="315"/>
      <c r="L203" s="311">
        <f>J203/H203</f>
        <v>1</v>
      </c>
      <c r="M203" s="312"/>
    </row>
    <row r="204" spans="1:44">
      <c r="A204" s="308" t="s">
        <v>60</v>
      </c>
      <c r="B204" s="309"/>
      <c r="C204" s="309"/>
      <c r="D204" s="309"/>
      <c r="E204" s="309"/>
      <c r="F204" s="309"/>
      <c r="G204" s="309"/>
      <c r="H204" s="309"/>
      <c r="I204" s="309"/>
      <c r="J204" s="309"/>
      <c r="K204" s="310"/>
      <c r="L204" s="311">
        <f>(L194+L195+L196+L197)/4</f>
        <v>1.218227732916136</v>
      </c>
      <c r="M204" s="312"/>
    </row>
    <row r="205" spans="1:44">
      <c r="A205" s="313" t="s">
        <v>260</v>
      </c>
      <c r="B205" s="314"/>
      <c r="C205" s="314"/>
      <c r="D205" s="314"/>
      <c r="E205" s="314"/>
      <c r="F205" s="314"/>
      <c r="G205" s="314"/>
      <c r="H205" s="314"/>
      <c r="I205" s="314"/>
      <c r="J205" s="314"/>
      <c r="K205" s="314"/>
      <c r="L205" s="314"/>
      <c r="M205" s="315"/>
    </row>
    <row r="206" spans="1:44" s="40" customFormat="1" ht="63">
      <c r="A206" s="63">
        <v>1</v>
      </c>
      <c r="B206" s="63" t="s">
        <v>76</v>
      </c>
      <c r="C206" s="313" t="s">
        <v>51</v>
      </c>
      <c r="D206" s="315"/>
      <c r="E206" s="313">
        <f>H206</f>
        <v>14</v>
      </c>
      <c r="F206" s="316"/>
      <c r="G206" s="63">
        <v>14</v>
      </c>
      <c r="H206" s="313">
        <v>14</v>
      </c>
      <c r="I206" s="315"/>
      <c r="J206" s="313">
        <v>14</v>
      </c>
      <c r="K206" s="315"/>
      <c r="L206" s="311">
        <f>G206/E206</f>
        <v>1</v>
      </c>
      <c r="M206" s="312"/>
      <c r="V206" s="55"/>
      <c r="W206" s="55"/>
      <c r="X206" s="55"/>
      <c r="Y206" s="17"/>
      <c r="Z206" s="55"/>
      <c r="AA206" s="55"/>
      <c r="AB206" s="55"/>
      <c r="AC206" s="17"/>
      <c r="AD206" s="17"/>
      <c r="AE206" s="17"/>
      <c r="AF206" s="17"/>
      <c r="AO206" s="72"/>
      <c r="AP206" s="72"/>
      <c r="AQ206" s="72"/>
      <c r="AR206" s="72"/>
    </row>
    <row r="207" spans="1:44" s="40" customFormat="1" ht="47.25">
      <c r="A207" s="63">
        <v>2</v>
      </c>
      <c r="B207" s="63" t="s">
        <v>77</v>
      </c>
      <c r="C207" s="313" t="s">
        <v>51</v>
      </c>
      <c r="D207" s="315"/>
      <c r="E207" s="313">
        <f>H207</f>
        <v>2.4</v>
      </c>
      <c r="F207" s="316"/>
      <c r="G207" s="63">
        <f>J207</f>
        <v>2.4</v>
      </c>
      <c r="H207" s="313">
        <v>2.4</v>
      </c>
      <c r="I207" s="315"/>
      <c r="J207" s="313">
        <v>2.4</v>
      </c>
      <c r="K207" s="315"/>
      <c r="L207" s="311">
        <f>H207/J207</f>
        <v>1</v>
      </c>
      <c r="M207" s="312"/>
      <c r="V207" s="55"/>
      <c r="W207" s="55"/>
      <c r="X207" s="55"/>
      <c r="Y207" s="17"/>
      <c r="Z207" s="55"/>
      <c r="AA207" s="55"/>
      <c r="AB207" s="55"/>
      <c r="AC207" s="17"/>
      <c r="AD207" s="17"/>
      <c r="AE207" s="17"/>
      <c r="AF207" s="17"/>
      <c r="AO207" s="72"/>
      <c r="AP207" s="72"/>
      <c r="AQ207" s="72"/>
      <c r="AR207" s="72"/>
    </row>
    <row r="208" spans="1:44">
      <c r="A208" s="296" t="s">
        <v>60</v>
      </c>
      <c r="B208" s="297"/>
      <c r="C208" s="297"/>
      <c r="D208" s="297"/>
      <c r="E208" s="297"/>
      <c r="F208" s="297"/>
      <c r="G208" s="297"/>
      <c r="H208" s="297"/>
      <c r="I208" s="297"/>
      <c r="J208" s="297"/>
      <c r="K208" s="298"/>
      <c r="L208" s="294">
        <f>(L206+L207)/2</f>
        <v>1</v>
      </c>
      <c r="M208" s="295"/>
    </row>
    <row r="209" spans="1:13" ht="30" customHeight="1">
      <c r="A209" s="262" t="s">
        <v>261</v>
      </c>
      <c r="B209" s="288"/>
      <c r="C209" s="288"/>
      <c r="D209" s="288"/>
      <c r="E209" s="288"/>
      <c r="F209" s="288"/>
      <c r="G209" s="288"/>
      <c r="H209" s="288"/>
      <c r="I209" s="288"/>
      <c r="J209" s="288"/>
      <c r="K209" s="288"/>
      <c r="L209" s="288"/>
      <c r="M209" s="263"/>
    </row>
    <row r="210" spans="1:13" ht="69" customHeight="1">
      <c r="A210" s="50">
        <v>1</v>
      </c>
      <c r="B210" s="50" t="s">
        <v>78</v>
      </c>
      <c r="C210" s="262" t="s">
        <v>51</v>
      </c>
      <c r="D210" s="263"/>
      <c r="E210" s="262">
        <f>H210</f>
        <v>98</v>
      </c>
      <c r="F210" s="293"/>
      <c r="G210" s="50">
        <f>J210</f>
        <v>100</v>
      </c>
      <c r="H210" s="262">
        <v>98</v>
      </c>
      <c r="I210" s="263"/>
      <c r="J210" s="262">
        <v>100</v>
      </c>
      <c r="K210" s="263"/>
      <c r="L210" s="294">
        <f>G210/E210</f>
        <v>1.0204081632653061</v>
      </c>
      <c r="M210" s="295"/>
    </row>
    <row r="211" spans="1:13" ht="58.5" customHeight="1">
      <c r="A211" s="50">
        <v>2</v>
      </c>
      <c r="B211" s="50" t="s">
        <v>79</v>
      </c>
      <c r="C211" s="262" t="s">
        <v>51</v>
      </c>
      <c r="D211" s="263"/>
      <c r="E211" s="262">
        <f>H211</f>
        <v>67.7</v>
      </c>
      <c r="F211" s="293"/>
      <c r="G211" s="50">
        <f>J211</f>
        <v>76.5</v>
      </c>
      <c r="H211" s="262">
        <v>67.7</v>
      </c>
      <c r="I211" s="263"/>
      <c r="J211" s="262">
        <v>76.5</v>
      </c>
      <c r="K211" s="263"/>
      <c r="L211" s="294">
        <f>G211/E211</f>
        <v>1.1299852289512555</v>
      </c>
      <c r="M211" s="295"/>
    </row>
    <row r="212" spans="1:13">
      <c r="A212" s="296" t="s">
        <v>60</v>
      </c>
      <c r="B212" s="297"/>
      <c r="C212" s="297"/>
      <c r="D212" s="297"/>
      <c r="E212" s="297"/>
      <c r="F212" s="297"/>
      <c r="G212" s="297"/>
      <c r="H212" s="297"/>
      <c r="I212" s="297"/>
      <c r="J212" s="297"/>
      <c r="K212" s="298"/>
      <c r="L212" s="294">
        <f>(L210+L211)/2</f>
        <v>1.0751966961082808</v>
      </c>
      <c r="M212" s="295"/>
    </row>
    <row r="213" spans="1:13">
      <c r="A213" s="262" t="s">
        <v>61</v>
      </c>
      <c r="B213" s="288"/>
      <c r="C213" s="288"/>
      <c r="D213" s="288"/>
      <c r="E213" s="288"/>
      <c r="F213" s="288"/>
      <c r="G213" s="288"/>
      <c r="H213" s="288"/>
      <c r="I213" s="288"/>
      <c r="J213" s="288"/>
      <c r="K213" s="263"/>
      <c r="L213" s="289">
        <f>(L212+L208+L204+L192)/4</f>
        <v>1.0820321887171569</v>
      </c>
      <c r="M213" s="290"/>
    </row>
  </sheetData>
  <mergeCells count="1473">
    <mergeCell ref="AD5:AO5"/>
    <mergeCell ref="E110:F110"/>
    <mergeCell ref="H110:I110"/>
    <mergeCell ref="J110:K110"/>
    <mergeCell ref="L110:M110"/>
    <mergeCell ref="N110:O110"/>
    <mergeCell ref="P110:Q110"/>
    <mergeCell ref="R110:S110"/>
    <mergeCell ref="T110:U110"/>
    <mergeCell ref="V110:X110"/>
    <mergeCell ref="Z110:AB110"/>
    <mergeCell ref="AC110:AF110"/>
    <mergeCell ref="AG110:AJ110"/>
    <mergeCell ref="AK110:AN110"/>
    <mergeCell ref="AO110:AR110"/>
    <mergeCell ref="B111:AN111"/>
    <mergeCell ref="AO111:AR111"/>
    <mergeCell ref="AG102:AJ102"/>
    <mergeCell ref="AK102:AN102"/>
    <mergeCell ref="AO102:AR102"/>
    <mergeCell ref="B103:AN103"/>
    <mergeCell ref="AO103:AR103"/>
    <mergeCell ref="A108:AR108"/>
    <mergeCell ref="E109:F109"/>
    <mergeCell ref="H109:I109"/>
    <mergeCell ref="J109:K109"/>
    <mergeCell ref="L109:M109"/>
    <mergeCell ref="N109:O109"/>
    <mergeCell ref="P109:Q109"/>
    <mergeCell ref="R109:S109"/>
    <mergeCell ref="T109:U109"/>
    <mergeCell ref="V109:X109"/>
    <mergeCell ref="Z109:AB109"/>
    <mergeCell ref="AC109:AF109"/>
    <mergeCell ref="AG109:AJ109"/>
    <mergeCell ref="AK109:AN109"/>
    <mergeCell ref="AO109:AR109"/>
    <mergeCell ref="B94:AN94"/>
    <mergeCell ref="AO94:AR94"/>
    <mergeCell ref="A100:AR100"/>
    <mergeCell ref="E101:F101"/>
    <mergeCell ref="H101:I101"/>
    <mergeCell ref="J101:K101"/>
    <mergeCell ref="L101:M101"/>
    <mergeCell ref="N101:O101"/>
    <mergeCell ref="P101:Q101"/>
    <mergeCell ref="R101:S101"/>
    <mergeCell ref="T101:U101"/>
    <mergeCell ref="V101:X101"/>
    <mergeCell ref="Z101:AB101"/>
    <mergeCell ref="AC101:AF101"/>
    <mergeCell ref="AG101:AJ101"/>
    <mergeCell ref="AK101:AN101"/>
    <mergeCell ref="AO101:AR101"/>
    <mergeCell ref="A95:AR95"/>
    <mergeCell ref="L97:M97"/>
    <mergeCell ref="N97:O97"/>
    <mergeCell ref="P97:Q97"/>
    <mergeCell ref="R97:S97"/>
    <mergeCell ref="T97:U97"/>
    <mergeCell ref="V97:X97"/>
    <mergeCell ref="Z97:AB97"/>
    <mergeCell ref="AC97:AF97"/>
    <mergeCell ref="AG97:AJ97"/>
    <mergeCell ref="AK97:AN97"/>
    <mergeCell ref="A91:AR91"/>
    <mergeCell ref="E92:F92"/>
    <mergeCell ref="H92:I92"/>
    <mergeCell ref="J92:K92"/>
    <mergeCell ref="L92:M92"/>
    <mergeCell ref="N92:O92"/>
    <mergeCell ref="P92:Q92"/>
    <mergeCell ref="R92:S92"/>
    <mergeCell ref="T92:U92"/>
    <mergeCell ref="V92:X92"/>
    <mergeCell ref="Z92:AB92"/>
    <mergeCell ref="AC92:AF92"/>
    <mergeCell ref="AG92:AJ92"/>
    <mergeCell ref="AK92:AN92"/>
    <mergeCell ref="AO92:AR92"/>
    <mergeCell ref="E93:F93"/>
    <mergeCell ref="H93:I93"/>
    <mergeCell ref="J93:K93"/>
    <mergeCell ref="L93:M93"/>
    <mergeCell ref="N93:O93"/>
    <mergeCell ref="P93:Q93"/>
    <mergeCell ref="R93:S93"/>
    <mergeCell ref="T93:U93"/>
    <mergeCell ref="V93:X93"/>
    <mergeCell ref="Z93:AB93"/>
    <mergeCell ref="AC93:AF93"/>
    <mergeCell ref="AG93:AJ93"/>
    <mergeCell ref="AK93:AN93"/>
    <mergeCell ref="AO93:AR93"/>
    <mergeCell ref="A88:AR88"/>
    <mergeCell ref="E89:F89"/>
    <mergeCell ref="H89:I89"/>
    <mergeCell ref="J89:K89"/>
    <mergeCell ref="L89:M89"/>
    <mergeCell ref="N89:O89"/>
    <mergeCell ref="P89:Q89"/>
    <mergeCell ref="R89:S89"/>
    <mergeCell ref="T89:U89"/>
    <mergeCell ref="V89:X89"/>
    <mergeCell ref="Z89:AB89"/>
    <mergeCell ref="AC89:AF89"/>
    <mergeCell ref="AG89:AJ89"/>
    <mergeCell ref="AK89:AN89"/>
    <mergeCell ref="AO89:AR89"/>
    <mergeCell ref="E90:F90"/>
    <mergeCell ref="H90:I90"/>
    <mergeCell ref="J90:K90"/>
    <mergeCell ref="L90:M90"/>
    <mergeCell ref="N90:O90"/>
    <mergeCell ref="P90:Q90"/>
    <mergeCell ref="R90:S90"/>
    <mergeCell ref="T90:U90"/>
    <mergeCell ref="V90:X90"/>
    <mergeCell ref="Z90:AB90"/>
    <mergeCell ref="AC90:AF90"/>
    <mergeCell ref="AG90:AJ90"/>
    <mergeCell ref="AK90:AN90"/>
    <mergeCell ref="AO90:AR90"/>
    <mergeCell ref="A83:AR83"/>
    <mergeCell ref="E84:F84"/>
    <mergeCell ref="H84:I84"/>
    <mergeCell ref="J84:K84"/>
    <mergeCell ref="L84:M84"/>
    <mergeCell ref="N84:O84"/>
    <mergeCell ref="P84:Q84"/>
    <mergeCell ref="R84:S84"/>
    <mergeCell ref="T84:U84"/>
    <mergeCell ref="V84:X84"/>
    <mergeCell ref="Z84:AB84"/>
    <mergeCell ref="AC84:AF84"/>
    <mergeCell ref="AG84:AJ84"/>
    <mergeCell ref="AK84:AN84"/>
    <mergeCell ref="AO84:AR84"/>
    <mergeCell ref="A87:AR87"/>
    <mergeCell ref="E85:F85"/>
    <mergeCell ref="H85:I85"/>
    <mergeCell ref="J85:K85"/>
    <mergeCell ref="L85:M85"/>
    <mergeCell ref="N85:O85"/>
    <mergeCell ref="P85:Q85"/>
    <mergeCell ref="R85:S85"/>
    <mergeCell ref="T85:U85"/>
    <mergeCell ref="V85:X85"/>
    <mergeCell ref="Z85:AB85"/>
    <mergeCell ref="AC85:AF85"/>
    <mergeCell ref="AG85:AJ85"/>
    <mergeCell ref="AK85:AN85"/>
    <mergeCell ref="AO85:AR85"/>
    <mergeCell ref="B86:AN86"/>
    <mergeCell ref="AO86:AR86"/>
    <mergeCell ref="E44:F44"/>
    <mergeCell ref="H44:I44"/>
    <mergeCell ref="J44:K44"/>
    <mergeCell ref="L44:M44"/>
    <mergeCell ref="N44:O44"/>
    <mergeCell ref="P44:Q44"/>
    <mergeCell ref="R44:S44"/>
    <mergeCell ref="T44:U44"/>
    <mergeCell ref="V44:X44"/>
    <mergeCell ref="Z44:AB44"/>
    <mergeCell ref="AC44:AF44"/>
    <mergeCell ref="AG44:AJ44"/>
    <mergeCell ref="AK44:AN44"/>
    <mergeCell ref="AO44:AR44"/>
    <mergeCell ref="E45:F45"/>
    <mergeCell ref="H45:I45"/>
    <mergeCell ref="J45:K45"/>
    <mergeCell ref="L45:M45"/>
    <mergeCell ref="N45:O45"/>
    <mergeCell ref="P45:Q45"/>
    <mergeCell ref="R45:S45"/>
    <mergeCell ref="T45:U45"/>
    <mergeCell ref="V45:X45"/>
    <mergeCell ref="Z45:AB45"/>
    <mergeCell ref="AC45:AF45"/>
    <mergeCell ref="AG45:AJ45"/>
    <mergeCell ref="AK45:AN45"/>
    <mergeCell ref="AO45:AR45"/>
    <mergeCell ref="C202:D202"/>
    <mergeCell ref="E202:F202"/>
    <mergeCell ref="H202:I202"/>
    <mergeCell ref="J202:K202"/>
    <mergeCell ref="L202:M202"/>
    <mergeCell ref="C203:D203"/>
    <mergeCell ref="E203:F203"/>
    <mergeCell ref="H203:I203"/>
    <mergeCell ref="J203:K203"/>
    <mergeCell ref="L203:M203"/>
    <mergeCell ref="C189:D189"/>
    <mergeCell ref="E189:F189"/>
    <mergeCell ref="H189:I189"/>
    <mergeCell ref="J189:K189"/>
    <mergeCell ref="L189:M189"/>
    <mergeCell ref="C201:D201"/>
    <mergeCell ref="E201:F201"/>
    <mergeCell ref="H201:I201"/>
    <mergeCell ref="J201:K201"/>
    <mergeCell ref="L201:M201"/>
    <mergeCell ref="C199:D199"/>
    <mergeCell ref="L199:M199"/>
    <mergeCell ref="H199:I199"/>
    <mergeCell ref="J199:K199"/>
    <mergeCell ref="C198:D198"/>
    <mergeCell ref="E198:F198"/>
    <mergeCell ref="H198:I198"/>
    <mergeCell ref="J198:K198"/>
    <mergeCell ref="L198:M198"/>
    <mergeCell ref="C194:D194"/>
    <mergeCell ref="E194:F194"/>
    <mergeCell ref="H194:I194"/>
    <mergeCell ref="B175:AN175"/>
    <mergeCell ref="H106:I106"/>
    <mergeCell ref="J106:K106"/>
    <mergeCell ref="L106:M106"/>
    <mergeCell ref="E138:F138"/>
    <mergeCell ref="H138:I138"/>
    <mergeCell ref="J138:K138"/>
    <mergeCell ref="L138:M138"/>
    <mergeCell ref="H114:I114"/>
    <mergeCell ref="J114:K114"/>
    <mergeCell ref="E114:F114"/>
    <mergeCell ref="E106:F106"/>
    <mergeCell ref="H150:I150"/>
    <mergeCell ref="J150:K150"/>
    <mergeCell ref="E150:F150"/>
    <mergeCell ref="AK115:AN115"/>
    <mergeCell ref="J118:K118"/>
    <mergeCell ref="L118:M118"/>
    <mergeCell ref="N118:O118"/>
    <mergeCell ref="P118:Q118"/>
    <mergeCell ref="B119:AN119"/>
    <mergeCell ref="H125:I125"/>
    <mergeCell ref="J125:K125"/>
    <mergeCell ref="H115:I115"/>
    <mergeCell ref="J115:K115"/>
    <mergeCell ref="L115:M115"/>
    <mergeCell ref="N115:O115"/>
    <mergeCell ref="P115:Q115"/>
    <mergeCell ref="R115:S115"/>
    <mergeCell ref="Z115:AB115"/>
    <mergeCell ref="AC115:AF115"/>
    <mergeCell ref="AG115:AJ115"/>
    <mergeCell ref="C16:K16"/>
    <mergeCell ref="L16:M19"/>
    <mergeCell ref="J24:K24"/>
    <mergeCell ref="L24:M24"/>
    <mergeCell ref="H28:I28"/>
    <mergeCell ref="J28:K28"/>
    <mergeCell ref="L28:M28"/>
    <mergeCell ref="H31:I31"/>
    <mergeCell ref="J31:K31"/>
    <mergeCell ref="L31:M31"/>
    <mergeCell ref="L36:M36"/>
    <mergeCell ref="H38:I38"/>
    <mergeCell ref="J38:K38"/>
    <mergeCell ref="L38:M38"/>
    <mergeCell ref="H42:I42"/>
    <mergeCell ref="J42:K42"/>
    <mergeCell ref="H168:I168"/>
    <mergeCell ref="J168:K168"/>
    <mergeCell ref="L168:M168"/>
    <mergeCell ref="E168:F168"/>
    <mergeCell ref="E19:F19"/>
    <mergeCell ref="J19:K19"/>
    <mergeCell ref="L48:M48"/>
    <mergeCell ref="H53:I53"/>
    <mergeCell ref="J53:K53"/>
    <mergeCell ref="L53:M53"/>
    <mergeCell ref="A58:AR58"/>
    <mergeCell ref="L59:M59"/>
    <mergeCell ref="N59:O59"/>
    <mergeCell ref="P59:Q59"/>
    <mergeCell ref="R59:S59"/>
    <mergeCell ref="T59:U59"/>
    <mergeCell ref="P20:Q20"/>
    <mergeCell ref="R20:S20"/>
    <mergeCell ref="H56:I56"/>
    <mergeCell ref="J56:K56"/>
    <mergeCell ref="E60:F60"/>
    <mergeCell ref="H60:I60"/>
    <mergeCell ref="J60:K60"/>
    <mergeCell ref="H68:I68"/>
    <mergeCell ref="L56:M56"/>
    <mergeCell ref="L150:M150"/>
    <mergeCell ref="B166:B167"/>
    <mergeCell ref="H167:I167"/>
    <mergeCell ref="J167:K167"/>
    <mergeCell ref="L167:M167"/>
    <mergeCell ref="E167:F167"/>
    <mergeCell ref="E59:F59"/>
    <mergeCell ref="H59:I59"/>
    <mergeCell ref="J59:K59"/>
    <mergeCell ref="N24:O24"/>
    <mergeCell ref="H20:I20"/>
    <mergeCell ref="J20:K20"/>
    <mergeCell ref="L20:M20"/>
    <mergeCell ref="N20:O20"/>
    <mergeCell ref="N26:O26"/>
    <mergeCell ref="P26:Q26"/>
    <mergeCell ref="R26:S26"/>
    <mergeCell ref="N28:O28"/>
    <mergeCell ref="P28:Q28"/>
    <mergeCell ref="R28:S28"/>
    <mergeCell ref="N31:O31"/>
    <mergeCell ref="H30:I30"/>
    <mergeCell ref="R36:S36"/>
    <mergeCell ref="A6:AR6"/>
    <mergeCell ref="A7:AR7"/>
    <mergeCell ref="A8:AR8"/>
    <mergeCell ref="A9:AR9"/>
    <mergeCell ref="A16:A19"/>
    <mergeCell ref="B16:B19"/>
    <mergeCell ref="AK16:AN19"/>
    <mergeCell ref="V19:X19"/>
    <mergeCell ref="E17:K17"/>
    <mergeCell ref="E18:G18"/>
    <mergeCell ref="AO16:AR19"/>
    <mergeCell ref="V20:X20"/>
    <mergeCell ref="Z20:AB20"/>
    <mergeCell ref="AC20:AF20"/>
    <mergeCell ref="AG20:AJ20"/>
    <mergeCell ref="AK20:AN20"/>
    <mergeCell ref="AO20:AR20"/>
    <mergeCell ref="AG16:AJ19"/>
    <mergeCell ref="V18:AF18"/>
    <mergeCell ref="N16:AF17"/>
    <mergeCell ref="P19:Q19"/>
    <mergeCell ref="R19:S19"/>
    <mergeCell ref="T19:U19"/>
    <mergeCell ref="H18:K18"/>
    <mergeCell ref="H19:I19"/>
    <mergeCell ref="N19:O19"/>
    <mergeCell ref="T20:U20"/>
    <mergeCell ref="N18:U18"/>
    <mergeCell ref="C17:C19"/>
    <mergeCell ref="D17:D19"/>
    <mergeCell ref="Z19:AB19"/>
    <mergeCell ref="AC19:AF19"/>
    <mergeCell ref="AC24:AF24"/>
    <mergeCell ref="AG24:AJ24"/>
    <mergeCell ref="A21:AR21"/>
    <mergeCell ref="A22:AR22"/>
    <mergeCell ref="A23:AR23"/>
    <mergeCell ref="A24:A26"/>
    <mergeCell ref="B24:B26"/>
    <mergeCell ref="E24:F24"/>
    <mergeCell ref="H24:I24"/>
    <mergeCell ref="Z25:AB25"/>
    <mergeCell ref="AC25:AF25"/>
    <mergeCell ref="P24:Q24"/>
    <mergeCell ref="R24:S24"/>
    <mergeCell ref="T24:U24"/>
    <mergeCell ref="V24:X24"/>
    <mergeCell ref="Z24:AB24"/>
    <mergeCell ref="T25:U25"/>
    <mergeCell ref="H26:I26"/>
    <mergeCell ref="J26:K26"/>
    <mergeCell ref="V25:X25"/>
    <mergeCell ref="AK24:AN24"/>
    <mergeCell ref="AO24:AR24"/>
    <mergeCell ref="H25:I25"/>
    <mergeCell ref="J25:K25"/>
    <mergeCell ref="L25:M25"/>
    <mergeCell ref="N25:O25"/>
    <mergeCell ref="AK26:AN26"/>
    <mergeCell ref="AO26:AR26"/>
    <mergeCell ref="AK25:AN25"/>
    <mergeCell ref="AO25:AR25"/>
    <mergeCell ref="L26:M26"/>
    <mergeCell ref="T26:U26"/>
    <mergeCell ref="R25:S25"/>
    <mergeCell ref="P25:Q25"/>
    <mergeCell ref="E27:F27"/>
    <mergeCell ref="H27:I27"/>
    <mergeCell ref="J27:K27"/>
    <mergeCell ref="L27:M27"/>
    <mergeCell ref="N27:O27"/>
    <mergeCell ref="P27:Q27"/>
    <mergeCell ref="R27:S27"/>
    <mergeCell ref="T27:U27"/>
    <mergeCell ref="V27:X27"/>
    <mergeCell ref="Z27:AB27"/>
    <mergeCell ref="AC27:AF27"/>
    <mergeCell ref="AG27:AJ27"/>
    <mergeCell ref="AC26:AF26"/>
    <mergeCell ref="AG26:AJ26"/>
    <mergeCell ref="AG25:AJ25"/>
    <mergeCell ref="Z28:AB28"/>
    <mergeCell ref="AC28:AF28"/>
    <mergeCell ref="AG28:AJ28"/>
    <mergeCell ref="AK28:AN28"/>
    <mergeCell ref="AO28:AR28"/>
    <mergeCell ref="AK27:AN27"/>
    <mergeCell ref="AO27:AR27"/>
    <mergeCell ref="N30:O30"/>
    <mergeCell ref="P30:Q30"/>
    <mergeCell ref="R30:S30"/>
    <mergeCell ref="T30:U30"/>
    <mergeCell ref="V30:X30"/>
    <mergeCell ref="V28:X28"/>
    <mergeCell ref="T28:U28"/>
    <mergeCell ref="Z30:AB30"/>
    <mergeCell ref="AC30:AF30"/>
    <mergeCell ref="AG30:AJ30"/>
    <mergeCell ref="AK30:AN30"/>
    <mergeCell ref="AO30:AR30"/>
    <mergeCell ref="AK31:AN31"/>
    <mergeCell ref="AO31:AR31"/>
    <mergeCell ref="B32:AN32"/>
    <mergeCell ref="AO32:AR32"/>
    <mergeCell ref="A33:AR33"/>
    <mergeCell ref="P31:Q31"/>
    <mergeCell ref="R31:S31"/>
    <mergeCell ref="T31:U31"/>
    <mergeCell ref="V31:X31"/>
    <mergeCell ref="Z31:AB31"/>
    <mergeCell ref="J35:K35"/>
    <mergeCell ref="L35:M35"/>
    <mergeCell ref="N35:O35"/>
    <mergeCell ref="P35:Q35"/>
    <mergeCell ref="R35:S35"/>
    <mergeCell ref="AG31:AJ31"/>
    <mergeCell ref="AC31:AF31"/>
    <mergeCell ref="V35:X35"/>
    <mergeCell ref="Z35:AB35"/>
    <mergeCell ref="AC35:AF35"/>
    <mergeCell ref="AG35:AJ35"/>
    <mergeCell ref="AK35:AN35"/>
    <mergeCell ref="A34:AR34"/>
    <mergeCell ref="A35:A38"/>
    <mergeCell ref="B35:B38"/>
    <mergeCell ref="E35:F35"/>
    <mergeCell ref="H35:I35"/>
    <mergeCell ref="AO35:AR35"/>
    <mergeCell ref="H36:I36"/>
    <mergeCell ref="J36:K36"/>
    <mergeCell ref="N36:O36"/>
    <mergeCell ref="P36:Q36"/>
    <mergeCell ref="T36:U36"/>
    <mergeCell ref="V36:X36"/>
    <mergeCell ref="T35:U35"/>
    <mergeCell ref="AG36:AJ36"/>
    <mergeCell ref="AK36:AN36"/>
    <mergeCell ref="AO36:AR36"/>
    <mergeCell ref="H37:I37"/>
    <mergeCell ref="J37:K37"/>
    <mergeCell ref="L37:M37"/>
    <mergeCell ref="N37:O37"/>
    <mergeCell ref="R37:S37"/>
    <mergeCell ref="T37:U37"/>
    <mergeCell ref="P37:Q37"/>
    <mergeCell ref="V37:X37"/>
    <mergeCell ref="Z37:AB37"/>
    <mergeCell ref="AC37:AF37"/>
    <mergeCell ref="Z36:AB36"/>
    <mergeCell ref="AC36:AF36"/>
    <mergeCell ref="N38:O38"/>
    <mergeCell ref="P38:Q38"/>
    <mergeCell ref="R38:S38"/>
    <mergeCell ref="V38:X38"/>
    <mergeCell ref="Z38:AB38"/>
    <mergeCell ref="V39:X39"/>
    <mergeCell ref="Z39:AB39"/>
    <mergeCell ref="AK37:AN37"/>
    <mergeCell ref="AO37:AR37"/>
    <mergeCell ref="AG37:AJ37"/>
    <mergeCell ref="AC39:AF39"/>
    <mergeCell ref="AG39:AJ39"/>
    <mergeCell ref="AK39:AN39"/>
    <mergeCell ref="A39:A40"/>
    <mergeCell ref="B39:B40"/>
    <mergeCell ref="E39:F39"/>
    <mergeCell ref="H39:I39"/>
    <mergeCell ref="J39:K39"/>
    <mergeCell ref="L39:M39"/>
    <mergeCell ref="H40:I40"/>
    <mergeCell ref="J40:K40"/>
    <mergeCell ref="L40:M40"/>
    <mergeCell ref="E40:F40"/>
    <mergeCell ref="AO38:AR38"/>
    <mergeCell ref="AC38:AF38"/>
    <mergeCell ref="AG38:AJ38"/>
    <mergeCell ref="AK38:AN38"/>
    <mergeCell ref="AO39:AR39"/>
    <mergeCell ref="N40:O40"/>
    <mergeCell ref="P40:Q40"/>
    <mergeCell ref="R40:S40"/>
    <mergeCell ref="T40:U40"/>
    <mergeCell ref="AO42:AR42"/>
    <mergeCell ref="H43:I43"/>
    <mergeCell ref="J43:K43"/>
    <mergeCell ref="L43:M43"/>
    <mergeCell ref="N43:O43"/>
    <mergeCell ref="P43:Q43"/>
    <mergeCell ref="R43:S43"/>
    <mergeCell ref="T43:U43"/>
    <mergeCell ref="V43:X43"/>
    <mergeCell ref="T42:U42"/>
    <mergeCell ref="AK43:AN43"/>
    <mergeCell ref="AO43:AR43"/>
    <mergeCell ref="Z43:AB43"/>
    <mergeCell ref="AC43:AF43"/>
    <mergeCell ref="AG43:AJ43"/>
    <mergeCell ref="V40:X40"/>
    <mergeCell ref="T39:U39"/>
    <mergeCell ref="N39:O39"/>
    <mergeCell ref="P39:Q39"/>
    <mergeCell ref="R39:S39"/>
    <mergeCell ref="Z40:AB40"/>
    <mergeCell ref="AC40:AF40"/>
    <mergeCell ref="AG40:AJ40"/>
    <mergeCell ref="AK40:AN40"/>
    <mergeCell ref="AO40:AR40"/>
    <mergeCell ref="H41:I41"/>
    <mergeCell ref="J41:K41"/>
    <mergeCell ref="L41:M41"/>
    <mergeCell ref="N41:O41"/>
    <mergeCell ref="AO41:AR41"/>
    <mergeCell ref="P41:Q41"/>
    <mergeCell ref="R41:S41"/>
    <mergeCell ref="AG46:AJ46"/>
    <mergeCell ref="L42:M42"/>
    <mergeCell ref="N42:O42"/>
    <mergeCell ref="P42:Q42"/>
    <mergeCell ref="R42:S42"/>
    <mergeCell ref="T41:U41"/>
    <mergeCell ref="V42:X42"/>
    <mergeCell ref="Z42:AB42"/>
    <mergeCell ref="AC42:AF42"/>
    <mergeCell ref="AG42:AJ42"/>
    <mergeCell ref="AK46:AN46"/>
    <mergeCell ref="AK42:AN42"/>
    <mergeCell ref="AG41:AJ41"/>
    <mergeCell ref="AK41:AN41"/>
    <mergeCell ref="V41:X41"/>
    <mergeCell ref="Z41:AB41"/>
    <mergeCell ref="AC41:AF41"/>
    <mergeCell ref="AO46:AR46"/>
    <mergeCell ref="A47:AR47"/>
    <mergeCell ref="E48:F48"/>
    <mergeCell ref="H48:I48"/>
    <mergeCell ref="J48:K48"/>
    <mergeCell ref="P49:Q49"/>
    <mergeCell ref="R49:S49"/>
    <mergeCell ref="T49:U49"/>
    <mergeCell ref="R48:S48"/>
    <mergeCell ref="T48:U48"/>
    <mergeCell ref="V48:X48"/>
    <mergeCell ref="AC49:AF49"/>
    <mergeCell ref="AG49:AJ49"/>
    <mergeCell ref="AK49:AN49"/>
    <mergeCell ref="AO49:AR49"/>
    <mergeCell ref="AK48:AN48"/>
    <mergeCell ref="AO48:AR48"/>
    <mergeCell ref="AG48:AJ48"/>
    <mergeCell ref="AC48:AF48"/>
    <mergeCell ref="H46:I46"/>
    <mergeCell ref="J46:K46"/>
    <mergeCell ref="L46:M46"/>
    <mergeCell ref="N46:O46"/>
    <mergeCell ref="V46:X46"/>
    <mergeCell ref="Z46:AB46"/>
    <mergeCell ref="AC46:AF46"/>
    <mergeCell ref="N48:O48"/>
    <mergeCell ref="P48:Q48"/>
    <mergeCell ref="P46:Q46"/>
    <mergeCell ref="R46:S46"/>
    <mergeCell ref="T46:U46"/>
    <mergeCell ref="Z48:AB48"/>
    <mergeCell ref="N53:O53"/>
    <mergeCell ref="V49:X49"/>
    <mergeCell ref="Z49:AB49"/>
    <mergeCell ref="H49:I49"/>
    <mergeCell ref="J49:K49"/>
    <mergeCell ref="L49:M49"/>
    <mergeCell ref="N49:O49"/>
    <mergeCell ref="V53:X53"/>
    <mergeCell ref="Z53:AB53"/>
    <mergeCell ref="AC53:AF53"/>
    <mergeCell ref="AG53:AJ53"/>
    <mergeCell ref="AK53:AN53"/>
    <mergeCell ref="AO50:AR50"/>
    <mergeCell ref="A51:AR51"/>
    <mergeCell ref="A52:AR52"/>
    <mergeCell ref="A53:A55"/>
    <mergeCell ref="B53:B55"/>
    <mergeCell ref="AO53:AR53"/>
    <mergeCell ref="H54:I54"/>
    <mergeCell ref="J54:K54"/>
    <mergeCell ref="L54:M54"/>
    <mergeCell ref="N54:O54"/>
    <mergeCell ref="P54:Q54"/>
    <mergeCell ref="R54:S54"/>
    <mergeCell ref="T54:U54"/>
    <mergeCell ref="V54:X54"/>
    <mergeCell ref="T53:U53"/>
    <mergeCell ref="AO54:AR54"/>
    <mergeCell ref="H55:I55"/>
    <mergeCell ref="J55:K55"/>
    <mergeCell ref="L55:M55"/>
    <mergeCell ref="N55:O55"/>
    <mergeCell ref="R55:S55"/>
    <mergeCell ref="T55:U55"/>
    <mergeCell ref="V55:X55"/>
    <mergeCell ref="Z55:AB55"/>
    <mergeCell ref="AC55:AF55"/>
    <mergeCell ref="Z54:AB54"/>
    <mergeCell ref="AC54:AF54"/>
    <mergeCell ref="AG55:AJ55"/>
    <mergeCell ref="AK55:AN55"/>
    <mergeCell ref="AG54:AJ54"/>
    <mergeCell ref="AK54:AN54"/>
    <mergeCell ref="AO55:AR55"/>
    <mergeCell ref="H57:I57"/>
    <mergeCell ref="J57:K57"/>
    <mergeCell ref="L57:M57"/>
    <mergeCell ref="N57:O57"/>
    <mergeCell ref="P57:Q57"/>
    <mergeCell ref="R57:S57"/>
    <mergeCell ref="P55:Q55"/>
    <mergeCell ref="T57:U57"/>
    <mergeCell ref="V57:X57"/>
    <mergeCell ref="Z57:AB57"/>
    <mergeCell ref="AC57:AF57"/>
    <mergeCell ref="AG57:AJ57"/>
    <mergeCell ref="AK57:AN57"/>
    <mergeCell ref="AO57:AR57"/>
    <mergeCell ref="V59:X59"/>
    <mergeCell ref="Z59:AB59"/>
    <mergeCell ref="AC59:AF59"/>
    <mergeCell ref="AG59:AJ59"/>
    <mergeCell ref="AK59:AN59"/>
    <mergeCell ref="AO59:AR59"/>
    <mergeCell ref="Z60:AB60"/>
    <mergeCell ref="AC60:AF60"/>
    <mergeCell ref="AG60:AJ60"/>
    <mergeCell ref="L60:M60"/>
    <mergeCell ref="N60:O60"/>
    <mergeCell ref="P60:Q60"/>
    <mergeCell ref="AO66:AR66"/>
    <mergeCell ref="AK65:AN65"/>
    <mergeCell ref="AO65:AR65"/>
    <mergeCell ref="L64:M64"/>
    <mergeCell ref="AK60:AN60"/>
    <mergeCell ref="AO60:AR60"/>
    <mergeCell ref="B61:AN61"/>
    <mergeCell ref="AO61:AR61"/>
    <mergeCell ref="A62:AR62"/>
    <mergeCell ref="A63:AR63"/>
    <mergeCell ref="R60:S60"/>
    <mergeCell ref="T60:U60"/>
    <mergeCell ref="AC64:AF64"/>
    <mergeCell ref="T65:U65"/>
    <mergeCell ref="V65:X65"/>
    <mergeCell ref="Z65:AB65"/>
    <mergeCell ref="AC65:AF65"/>
    <mergeCell ref="V60:X60"/>
    <mergeCell ref="T64:U64"/>
    <mergeCell ref="V64:X64"/>
    <mergeCell ref="N64:O64"/>
    <mergeCell ref="R65:S65"/>
    <mergeCell ref="A64:A65"/>
    <mergeCell ref="B64:B65"/>
    <mergeCell ref="E64:F64"/>
    <mergeCell ref="H64:I64"/>
    <mergeCell ref="J64:K64"/>
    <mergeCell ref="P64:Q64"/>
    <mergeCell ref="R64:S64"/>
    <mergeCell ref="T66:U66"/>
    <mergeCell ref="AO68:AR68"/>
    <mergeCell ref="H69:I69"/>
    <mergeCell ref="J69:K69"/>
    <mergeCell ref="L69:M69"/>
    <mergeCell ref="N69:O69"/>
    <mergeCell ref="A67:AR67"/>
    <mergeCell ref="E68:F68"/>
    <mergeCell ref="AK68:AN68"/>
    <mergeCell ref="J68:K68"/>
    <mergeCell ref="AO69:AR69"/>
    <mergeCell ref="AG66:AJ66"/>
    <mergeCell ref="AG64:AJ64"/>
    <mergeCell ref="AK64:AN64"/>
    <mergeCell ref="AO64:AR64"/>
    <mergeCell ref="H65:I65"/>
    <mergeCell ref="J65:K65"/>
    <mergeCell ref="L65:M65"/>
    <mergeCell ref="N65:O65"/>
    <mergeCell ref="P65:Q65"/>
    <mergeCell ref="Z64:AB64"/>
    <mergeCell ref="V66:X66"/>
    <mergeCell ref="AG65:AJ65"/>
    <mergeCell ref="H66:I66"/>
    <mergeCell ref="J66:K66"/>
    <mergeCell ref="L66:M66"/>
    <mergeCell ref="N66:O66"/>
    <mergeCell ref="P66:Q66"/>
    <mergeCell ref="R66:S66"/>
    <mergeCell ref="Z66:AB66"/>
    <mergeCell ref="AC66:AF66"/>
    <mergeCell ref="AK66:AN66"/>
    <mergeCell ref="T73:U73"/>
    <mergeCell ref="V73:X73"/>
    <mergeCell ref="N73:O73"/>
    <mergeCell ref="P73:Q73"/>
    <mergeCell ref="B70:AN70"/>
    <mergeCell ref="AO70:AR70"/>
    <mergeCell ref="L68:M68"/>
    <mergeCell ref="Z69:AB69"/>
    <mergeCell ref="AC69:AF69"/>
    <mergeCell ref="Z68:AB68"/>
    <mergeCell ref="AG68:AJ68"/>
    <mergeCell ref="A71:AR71"/>
    <mergeCell ref="P69:Q69"/>
    <mergeCell ref="R69:S69"/>
    <mergeCell ref="T69:U69"/>
    <mergeCell ref="V69:X69"/>
    <mergeCell ref="AG73:AJ73"/>
    <mergeCell ref="AK73:AN73"/>
    <mergeCell ref="AO73:AR73"/>
    <mergeCell ref="AG69:AJ69"/>
    <mergeCell ref="AK69:AN69"/>
    <mergeCell ref="N68:O68"/>
    <mergeCell ref="P68:Q68"/>
    <mergeCell ref="R68:S68"/>
    <mergeCell ref="T68:U68"/>
    <mergeCell ref="AC68:AF68"/>
    <mergeCell ref="V68:X68"/>
    <mergeCell ref="A75:AR75"/>
    <mergeCell ref="E76:F76"/>
    <mergeCell ref="H76:I76"/>
    <mergeCell ref="J76:K76"/>
    <mergeCell ref="L76:M76"/>
    <mergeCell ref="N76:O76"/>
    <mergeCell ref="P76:Q76"/>
    <mergeCell ref="P74:Q74"/>
    <mergeCell ref="T76:U76"/>
    <mergeCell ref="V76:X76"/>
    <mergeCell ref="Z76:AB76"/>
    <mergeCell ref="AC76:AF76"/>
    <mergeCell ref="AG76:AJ76"/>
    <mergeCell ref="AG74:AJ74"/>
    <mergeCell ref="AK76:AN76"/>
    <mergeCell ref="AO76:AR76"/>
    <mergeCell ref="H74:I74"/>
    <mergeCell ref="J74:K74"/>
    <mergeCell ref="L74:M74"/>
    <mergeCell ref="N74:O74"/>
    <mergeCell ref="R74:S74"/>
    <mergeCell ref="T74:U74"/>
    <mergeCell ref="V74:X74"/>
    <mergeCell ref="Z74:AB74"/>
    <mergeCell ref="AC74:AF74"/>
    <mergeCell ref="H77:I77"/>
    <mergeCell ref="J77:K77"/>
    <mergeCell ref="L77:M77"/>
    <mergeCell ref="N77:O77"/>
    <mergeCell ref="P77:Q77"/>
    <mergeCell ref="R77:S77"/>
    <mergeCell ref="T77:U77"/>
    <mergeCell ref="R76:S76"/>
    <mergeCell ref="V77:X77"/>
    <mergeCell ref="Z77:AB77"/>
    <mergeCell ref="AC77:AF77"/>
    <mergeCell ref="AG77:AJ77"/>
    <mergeCell ref="AK77:AN77"/>
    <mergeCell ref="AO77:AR77"/>
    <mergeCell ref="B78:AN78"/>
    <mergeCell ref="AO78:AR78"/>
    <mergeCell ref="A79:AR79"/>
    <mergeCell ref="E77:F77"/>
    <mergeCell ref="A80:AR80"/>
    <mergeCell ref="E81:F81"/>
    <mergeCell ref="H81:I81"/>
    <mergeCell ref="J81:K81"/>
    <mergeCell ref="L81:M81"/>
    <mergeCell ref="N81:O81"/>
    <mergeCell ref="P81:Q81"/>
    <mergeCell ref="R81:S81"/>
    <mergeCell ref="T81:U81"/>
    <mergeCell ref="V81:X81"/>
    <mergeCell ref="Z81:AB81"/>
    <mergeCell ref="AC81:AF81"/>
    <mergeCell ref="AG81:AJ81"/>
    <mergeCell ref="H82:I82"/>
    <mergeCell ref="J82:K82"/>
    <mergeCell ref="L82:M82"/>
    <mergeCell ref="N82:O82"/>
    <mergeCell ref="P82:Q82"/>
    <mergeCell ref="R82:S82"/>
    <mergeCell ref="Z82:AB82"/>
    <mergeCell ref="AC82:AF82"/>
    <mergeCell ref="AG82:AJ82"/>
    <mergeCell ref="AK82:AN82"/>
    <mergeCell ref="AO82:AR82"/>
    <mergeCell ref="AK81:AN81"/>
    <mergeCell ref="AO81:AR81"/>
    <mergeCell ref="V82:X82"/>
    <mergeCell ref="T82:U82"/>
    <mergeCell ref="E82:F82"/>
    <mergeCell ref="AO97:AR97"/>
    <mergeCell ref="H98:I98"/>
    <mergeCell ref="J98:K98"/>
    <mergeCell ref="L98:M98"/>
    <mergeCell ref="N98:O98"/>
    <mergeCell ref="H97:I97"/>
    <mergeCell ref="P98:Q98"/>
    <mergeCell ref="R98:S98"/>
    <mergeCell ref="T98:U98"/>
    <mergeCell ref="V98:X98"/>
    <mergeCell ref="Z98:AB98"/>
    <mergeCell ref="AC98:AF98"/>
    <mergeCell ref="AG98:AJ98"/>
    <mergeCell ref="AK98:AN98"/>
    <mergeCell ref="A96:AR96"/>
    <mergeCell ref="E97:F97"/>
    <mergeCell ref="J97:K97"/>
    <mergeCell ref="AO98:AR98"/>
    <mergeCell ref="E98:F98"/>
    <mergeCell ref="Z117:AB117"/>
    <mergeCell ref="AC117:AF117"/>
    <mergeCell ref="AG117:AJ117"/>
    <mergeCell ref="AK117:AN117"/>
    <mergeCell ref="AO117:AR117"/>
    <mergeCell ref="AO115:AR115"/>
    <mergeCell ref="A116:AR116"/>
    <mergeCell ref="E117:F117"/>
    <mergeCell ref="H117:I117"/>
    <mergeCell ref="J117:K117"/>
    <mergeCell ref="T117:U117"/>
    <mergeCell ref="T115:U115"/>
    <mergeCell ref="V115:X115"/>
    <mergeCell ref="V117:X117"/>
    <mergeCell ref="L117:M117"/>
    <mergeCell ref="N117:O117"/>
    <mergeCell ref="P117:Q117"/>
    <mergeCell ref="R117:S117"/>
    <mergeCell ref="AO125:AR125"/>
    <mergeCell ref="H126:I126"/>
    <mergeCell ref="J126:K126"/>
    <mergeCell ref="L126:M126"/>
    <mergeCell ref="N126:O126"/>
    <mergeCell ref="AO126:AR126"/>
    <mergeCell ref="P126:Q126"/>
    <mergeCell ref="R126:S126"/>
    <mergeCell ref="T126:U126"/>
    <mergeCell ref="T125:U125"/>
    <mergeCell ref="AO119:AR119"/>
    <mergeCell ref="B120:AN120"/>
    <mergeCell ref="AO120:AR120"/>
    <mergeCell ref="R118:S118"/>
    <mergeCell ref="T118:U118"/>
    <mergeCell ref="V118:X118"/>
    <mergeCell ref="Z118:AB118"/>
    <mergeCell ref="AG118:AJ118"/>
    <mergeCell ref="V124:X124"/>
    <mergeCell ref="Z124:AB124"/>
    <mergeCell ref="AC124:AF124"/>
    <mergeCell ref="AG124:AJ124"/>
    <mergeCell ref="AK124:AN124"/>
    <mergeCell ref="A121:AR121"/>
    <mergeCell ref="A122:AR122"/>
    <mergeCell ref="AO118:AR118"/>
    <mergeCell ref="A123:AR123"/>
    <mergeCell ref="E124:F124"/>
    <mergeCell ref="H124:I124"/>
    <mergeCell ref="AO124:AR124"/>
    <mergeCell ref="J124:K124"/>
    <mergeCell ref="L124:M124"/>
    <mergeCell ref="AG126:AJ126"/>
    <mergeCell ref="AK126:AN126"/>
    <mergeCell ref="V126:X126"/>
    <mergeCell ref="Z126:AB126"/>
    <mergeCell ref="AC126:AF126"/>
    <mergeCell ref="V127:X127"/>
    <mergeCell ref="Z127:AB127"/>
    <mergeCell ref="V129:X129"/>
    <mergeCell ref="Z129:AB129"/>
    <mergeCell ref="AC129:AF129"/>
    <mergeCell ref="L125:M125"/>
    <mergeCell ref="N125:O125"/>
    <mergeCell ref="P125:Q125"/>
    <mergeCell ref="R125:S125"/>
    <mergeCell ref="V125:X125"/>
    <mergeCell ref="T124:U124"/>
    <mergeCell ref="Z125:AB125"/>
    <mergeCell ref="AC125:AF125"/>
    <mergeCell ref="R124:S124"/>
    <mergeCell ref="AG125:AJ125"/>
    <mergeCell ref="N124:O124"/>
    <mergeCell ref="P124:Q124"/>
    <mergeCell ref="AK125:AN125"/>
    <mergeCell ref="J127:K127"/>
    <mergeCell ref="L127:M127"/>
    <mergeCell ref="N127:O127"/>
    <mergeCell ref="P127:Q127"/>
    <mergeCell ref="R127:S127"/>
    <mergeCell ref="T127:U127"/>
    <mergeCell ref="AK127:AN127"/>
    <mergeCell ref="AO127:AR127"/>
    <mergeCell ref="A128:AR128"/>
    <mergeCell ref="H130:I130"/>
    <mergeCell ref="J130:K130"/>
    <mergeCell ref="L130:M130"/>
    <mergeCell ref="AK130:AN130"/>
    <mergeCell ref="AO129:AR129"/>
    <mergeCell ref="AO130:AR130"/>
    <mergeCell ref="H127:I127"/>
    <mergeCell ref="AG127:AJ127"/>
    <mergeCell ref="H129:I129"/>
    <mergeCell ref="J129:K129"/>
    <mergeCell ref="L129:M129"/>
    <mergeCell ref="N129:O129"/>
    <mergeCell ref="P129:Q129"/>
    <mergeCell ref="R129:S129"/>
    <mergeCell ref="AC127:AF127"/>
    <mergeCell ref="AG129:AJ129"/>
    <mergeCell ref="T129:U129"/>
    <mergeCell ref="AK129:AN129"/>
    <mergeCell ref="AG130:AJ130"/>
    <mergeCell ref="N130:O130"/>
    <mergeCell ref="P130:Q130"/>
    <mergeCell ref="AC130:AF130"/>
    <mergeCell ref="A133:AR133"/>
    <mergeCell ref="A134:AR134"/>
    <mergeCell ref="AG136:AJ136"/>
    <mergeCell ref="AK136:AN136"/>
    <mergeCell ref="AO136:AR136"/>
    <mergeCell ref="H137:I137"/>
    <mergeCell ref="J137:K137"/>
    <mergeCell ref="L137:M137"/>
    <mergeCell ref="N137:O137"/>
    <mergeCell ref="H136:I136"/>
    <mergeCell ref="J136:K136"/>
    <mergeCell ref="L136:M136"/>
    <mergeCell ref="R137:S137"/>
    <mergeCell ref="T137:U137"/>
    <mergeCell ref="V137:X137"/>
    <mergeCell ref="Z137:AB137"/>
    <mergeCell ref="P136:Q136"/>
    <mergeCell ref="AC137:AF137"/>
    <mergeCell ref="Z136:AB136"/>
    <mergeCell ref="AC136:AF136"/>
    <mergeCell ref="R136:S136"/>
    <mergeCell ref="T136:U136"/>
    <mergeCell ref="V136:X136"/>
    <mergeCell ref="H140:I140"/>
    <mergeCell ref="J140:K140"/>
    <mergeCell ref="L140:M140"/>
    <mergeCell ref="N140:O140"/>
    <mergeCell ref="P140:Q140"/>
    <mergeCell ref="R140:S140"/>
    <mergeCell ref="P137:Q137"/>
    <mergeCell ref="T140:U140"/>
    <mergeCell ref="V140:X140"/>
    <mergeCell ref="Z140:AB140"/>
    <mergeCell ref="AC140:AF140"/>
    <mergeCell ref="AG140:AJ140"/>
    <mergeCell ref="AK140:AN140"/>
    <mergeCell ref="AO140:AR140"/>
    <mergeCell ref="H139:I139"/>
    <mergeCell ref="J139:K139"/>
    <mergeCell ref="L139:M139"/>
    <mergeCell ref="V139:X139"/>
    <mergeCell ref="Z139:AB139"/>
    <mergeCell ref="AC139:AF139"/>
    <mergeCell ref="AG139:AJ139"/>
    <mergeCell ref="AK139:AN139"/>
    <mergeCell ref="AO139:AR139"/>
    <mergeCell ref="A141:AR141"/>
    <mergeCell ref="E142:F142"/>
    <mergeCell ref="H142:I142"/>
    <mergeCell ref="J142:K142"/>
    <mergeCell ref="L142:M142"/>
    <mergeCell ref="N142:O142"/>
    <mergeCell ref="P142:Q142"/>
    <mergeCell ref="R142:S142"/>
    <mergeCell ref="T142:U142"/>
    <mergeCell ref="V142:X142"/>
    <mergeCell ref="Z142:AB142"/>
    <mergeCell ref="AC142:AF142"/>
    <mergeCell ref="AG142:AJ142"/>
    <mergeCell ref="AK142:AN142"/>
    <mergeCell ref="AO142:AR142"/>
    <mergeCell ref="Z143:AB143"/>
    <mergeCell ref="AC143:AF143"/>
    <mergeCell ref="AG143:AJ143"/>
    <mergeCell ref="E143:F143"/>
    <mergeCell ref="H143:I143"/>
    <mergeCell ref="J143:K143"/>
    <mergeCell ref="L143:M143"/>
    <mergeCell ref="N143:O143"/>
    <mergeCell ref="P143:Q143"/>
    <mergeCell ref="AK143:AN143"/>
    <mergeCell ref="AO143:AR143"/>
    <mergeCell ref="B144:AN144"/>
    <mergeCell ref="AO144:AR144"/>
    <mergeCell ref="A145:AR145"/>
    <mergeCell ref="A146:AR146"/>
    <mergeCell ref="R143:S143"/>
    <mergeCell ref="T143:U143"/>
    <mergeCell ref="V143:X143"/>
    <mergeCell ref="T147:U147"/>
    <mergeCell ref="V147:X147"/>
    <mergeCell ref="Z147:AB147"/>
    <mergeCell ref="AC147:AF147"/>
    <mergeCell ref="AG147:AJ147"/>
    <mergeCell ref="E147:F147"/>
    <mergeCell ref="H147:I147"/>
    <mergeCell ref="J147:K147"/>
    <mergeCell ref="L147:M147"/>
    <mergeCell ref="N147:O147"/>
    <mergeCell ref="AK147:AN147"/>
    <mergeCell ref="AO147:AR147"/>
    <mergeCell ref="H148:I148"/>
    <mergeCell ref="J148:K148"/>
    <mergeCell ref="L148:M148"/>
    <mergeCell ref="N148:O148"/>
    <mergeCell ref="P148:Q148"/>
    <mergeCell ref="R148:S148"/>
    <mergeCell ref="T148:U148"/>
    <mergeCell ref="R147:S147"/>
    <mergeCell ref="V148:X148"/>
    <mergeCell ref="Z148:AB148"/>
    <mergeCell ref="AC148:AF148"/>
    <mergeCell ref="AG148:AJ148"/>
    <mergeCell ref="AK148:AN148"/>
    <mergeCell ref="AO148:AR148"/>
    <mergeCell ref="E149:F149"/>
    <mergeCell ref="H149:I149"/>
    <mergeCell ref="J149:K149"/>
    <mergeCell ref="L149:M149"/>
    <mergeCell ref="N149:O149"/>
    <mergeCell ref="P149:Q149"/>
    <mergeCell ref="R149:S149"/>
    <mergeCell ref="T149:U149"/>
    <mergeCell ref="V149:X149"/>
    <mergeCell ref="Z149:AB149"/>
    <mergeCell ref="AC149:AF149"/>
    <mergeCell ref="AG149:AJ149"/>
    <mergeCell ref="P147:Q147"/>
    <mergeCell ref="H151:I151"/>
    <mergeCell ref="J151:K151"/>
    <mergeCell ref="L151:M151"/>
    <mergeCell ref="N151:O151"/>
    <mergeCell ref="P151:Q151"/>
    <mergeCell ref="R151:S151"/>
    <mergeCell ref="Z151:AB151"/>
    <mergeCell ref="AC151:AF151"/>
    <mergeCell ref="AG151:AJ151"/>
    <mergeCell ref="AK151:AN151"/>
    <mergeCell ref="AO151:AR151"/>
    <mergeCell ref="AK149:AN149"/>
    <mergeCell ref="AO149:AR149"/>
    <mergeCell ref="Z150:AB150"/>
    <mergeCell ref="AC150:AF150"/>
    <mergeCell ref="AG150:AJ150"/>
    <mergeCell ref="N153:O153"/>
    <mergeCell ref="P153:Q153"/>
    <mergeCell ref="R153:S153"/>
    <mergeCell ref="T153:U153"/>
    <mergeCell ref="V153:X153"/>
    <mergeCell ref="V151:X151"/>
    <mergeCell ref="T151:U151"/>
    <mergeCell ref="AO153:AR153"/>
    <mergeCell ref="AK150:AN150"/>
    <mergeCell ref="AO150:AR150"/>
    <mergeCell ref="H154:I154"/>
    <mergeCell ref="J154:K154"/>
    <mergeCell ref="L154:M154"/>
    <mergeCell ref="N154:O154"/>
    <mergeCell ref="A152:AR152"/>
    <mergeCell ref="E153:F153"/>
    <mergeCell ref="H153:I153"/>
    <mergeCell ref="J153:K153"/>
    <mergeCell ref="L153:M153"/>
    <mergeCell ref="Z153:AB153"/>
    <mergeCell ref="AC153:AF153"/>
    <mergeCell ref="AG153:AJ153"/>
    <mergeCell ref="AK153:AN153"/>
    <mergeCell ref="AG154:AJ154"/>
    <mergeCell ref="AK154:AN154"/>
    <mergeCell ref="AO154:AR154"/>
    <mergeCell ref="B155:AN155"/>
    <mergeCell ref="AO155:AR155"/>
    <mergeCell ref="R154:S154"/>
    <mergeCell ref="T154:U154"/>
    <mergeCell ref="V154:X154"/>
    <mergeCell ref="L159:M159"/>
    <mergeCell ref="N159:O159"/>
    <mergeCell ref="H158:I158"/>
    <mergeCell ref="J158:K158"/>
    <mergeCell ref="L158:M158"/>
    <mergeCell ref="Z158:AB158"/>
    <mergeCell ref="AC158:AF158"/>
    <mergeCell ref="R158:S158"/>
    <mergeCell ref="T158:U158"/>
    <mergeCell ref="T169:U169"/>
    <mergeCell ref="AK162:AN162"/>
    <mergeCell ref="T162:U162"/>
    <mergeCell ref="Z162:AB162"/>
    <mergeCell ref="AC162:AF162"/>
    <mergeCell ref="V162:X162"/>
    <mergeCell ref="AC166:AF166"/>
    <mergeCell ref="AG166:AJ166"/>
    <mergeCell ref="B163:AN163"/>
    <mergeCell ref="AK166:AN166"/>
    <mergeCell ref="A164:AR164"/>
    <mergeCell ref="A165:AR165"/>
    <mergeCell ref="E166:F166"/>
    <mergeCell ref="H166:I166"/>
    <mergeCell ref="J166:K166"/>
    <mergeCell ref="H161:I161"/>
    <mergeCell ref="V158:X158"/>
    <mergeCell ref="AG158:AJ158"/>
    <mergeCell ref="P159:Q159"/>
    <mergeCell ref="R159:S159"/>
    <mergeCell ref="T159:U159"/>
    <mergeCell ref="V159:X159"/>
    <mergeCell ref="Z159:AB159"/>
    <mergeCell ref="R166:S166"/>
    <mergeCell ref="AC161:AF161"/>
    <mergeCell ref="AO162:AR162"/>
    <mergeCell ref="AK161:AN161"/>
    <mergeCell ref="AO161:AR161"/>
    <mergeCell ref="AK171:AN171"/>
    <mergeCell ref="AO171:AR171"/>
    <mergeCell ref="AC167:AF167"/>
    <mergeCell ref="AG167:AJ167"/>
    <mergeCell ref="AK167:AN167"/>
    <mergeCell ref="AO167:AR167"/>
    <mergeCell ref="AO166:AR166"/>
    <mergeCell ref="Z166:AB166"/>
    <mergeCell ref="AG162:AJ162"/>
    <mergeCell ref="Z154:AB154"/>
    <mergeCell ref="AC154:AF154"/>
    <mergeCell ref="AK158:AN158"/>
    <mergeCell ref="AO158:AR158"/>
    <mergeCell ref="AO163:AR163"/>
    <mergeCell ref="AG159:AJ159"/>
    <mergeCell ref="AK159:AN159"/>
    <mergeCell ref="AO159:AR159"/>
    <mergeCell ref="AC159:AF159"/>
    <mergeCell ref="H172:I172"/>
    <mergeCell ref="J172:K172"/>
    <mergeCell ref="L172:M172"/>
    <mergeCell ref="N172:O172"/>
    <mergeCell ref="R171:S171"/>
    <mergeCell ref="T171:U171"/>
    <mergeCell ref="V171:X171"/>
    <mergeCell ref="V169:X169"/>
    <mergeCell ref="V166:X166"/>
    <mergeCell ref="Z169:AB169"/>
    <mergeCell ref="AC169:AF169"/>
    <mergeCell ref="AG169:AJ169"/>
    <mergeCell ref="AK169:AN169"/>
    <mergeCell ref="AO169:AR169"/>
    <mergeCell ref="A170:AR170"/>
    <mergeCell ref="E169:F169"/>
    <mergeCell ref="H169:I169"/>
    <mergeCell ref="J169:K169"/>
    <mergeCell ref="L169:M169"/>
    <mergeCell ref="L166:M166"/>
    <mergeCell ref="N166:O166"/>
    <mergeCell ref="P166:Q166"/>
    <mergeCell ref="T166:U166"/>
    <mergeCell ref="AC168:AF168"/>
    <mergeCell ref="AG168:AJ168"/>
    <mergeCell ref="AK168:AN168"/>
    <mergeCell ref="AO168:AR168"/>
    <mergeCell ref="N169:O169"/>
    <mergeCell ref="P169:Q169"/>
    <mergeCell ref="R169:S169"/>
    <mergeCell ref="V167:X167"/>
    <mergeCell ref="Z167:AB167"/>
    <mergeCell ref="B173:AN173"/>
    <mergeCell ref="L183:M183"/>
    <mergeCell ref="AO173:AR173"/>
    <mergeCell ref="B174:AN174"/>
    <mergeCell ref="AO174:AR174"/>
    <mergeCell ref="P172:Q172"/>
    <mergeCell ref="R172:S172"/>
    <mergeCell ref="T172:U172"/>
    <mergeCell ref="V172:X172"/>
    <mergeCell ref="Z172:AB172"/>
    <mergeCell ref="P158:Q158"/>
    <mergeCell ref="V150:X150"/>
    <mergeCell ref="AO175:AR175"/>
    <mergeCell ref="E172:F172"/>
    <mergeCell ref="C183:D183"/>
    <mergeCell ref="E183:F183"/>
    <mergeCell ref="H183:I183"/>
    <mergeCell ref="AG172:AJ172"/>
    <mergeCell ref="AK172:AN172"/>
    <mergeCell ref="AO172:AR172"/>
    <mergeCell ref="V168:X168"/>
    <mergeCell ref="Z168:AB168"/>
    <mergeCell ref="Z171:AB171"/>
    <mergeCell ref="AC171:AF171"/>
    <mergeCell ref="AG171:AJ171"/>
    <mergeCell ref="E171:F171"/>
    <mergeCell ref="H171:I171"/>
    <mergeCell ref="J171:K171"/>
    <mergeCell ref="L171:M171"/>
    <mergeCell ref="N171:O171"/>
    <mergeCell ref="P171:Q171"/>
    <mergeCell ref="AC172:AF172"/>
    <mergeCell ref="P53:Q53"/>
    <mergeCell ref="R53:S53"/>
    <mergeCell ref="E74:F74"/>
    <mergeCell ref="E69:F69"/>
    <mergeCell ref="E66:F66"/>
    <mergeCell ref="E65:F65"/>
    <mergeCell ref="E57:F57"/>
    <mergeCell ref="E55:F55"/>
    <mergeCell ref="A72:AR72"/>
    <mergeCell ref="E73:F73"/>
    <mergeCell ref="L30:M30"/>
    <mergeCell ref="T38:U38"/>
    <mergeCell ref="E54:F54"/>
    <mergeCell ref="E49:F49"/>
    <mergeCell ref="E46:F46"/>
    <mergeCell ref="E43:F43"/>
    <mergeCell ref="E42:F42"/>
    <mergeCell ref="E41:F41"/>
    <mergeCell ref="E53:F53"/>
    <mergeCell ref="B50:AN50"/>
    <mergeCell ref="E38:F38"/>
    <mergeCell ref="E37:F37"/>
    <mergeCell ref="E36:F36"/>
    <mergeCell ref="E31:F31"/>
    <mergeCell ref="AK74:AN74"/>
    <mergeCell ref="AO74:AR74"/>
    <mergeCell ref="H73:I73"/>
    <mergeCell ref="J73:K73"/>
    <mergeCell ref="L73:M73"/>
    <mergeCell ref="Z73:AB73"/>
    <mergeCell ref="AC73:AF73"/>
    <mergeCell ref="R73:S73"/>
    <mergeCell ref="E28:F28"/>
    <mergeCell ref="A29:AR29"/>
    <mergeCell ref="E30:F30"/>
    <mergeCell ref="J30:K30"/>
    <mergeCell ref="H182:I182"/>
    <mergeCell ref="J182:K182"/>
    <mergeCell ref="E26:F26"/>
    <mergeCell ref="E25:F25"/>
    <mergeCell ref="E20:F20"/>
    <mergeCell ref="A10:AR10"/>
    <mergeCell ref="A12:AR12"/>
    <mergeCell ref="A13:AR13"/>
    <mergeCell ref="V26:X26"/>
    <mergeCell ref="Z26:AB26"/>
    <mergeCell ref="J185:K185"/>
    <mergeCell ref="L185:M185"/>
    <mergeCell ref="A180:A182"/>
    <mergeCell ref="B180:B182"/>
    <mergeCell ref="C180:D182"/>
    <mergeCell ref="E180:K180"/>
    <mergeCell ref="L180:M182"/>
    <mergeCell ref="E181:G181"/>
    <mergeCell ref="H181:K181"/>
    <mergeCell ref="E182:F182"/>
    <mergeCell ref="J183:K183"/>
    <mergeCell ref="AK114:AN114"/>
    <mergeCell ref="AO114:AR114"/>
    <mergeCell ref="R107:S107"/>
    <mergeCell ref="T107:U107"/>
    <mergeCell ref="N99:O99"/>
    <mergeCell ref="P99:Q99"/>
    <mergeCell ref="R99:S99"/>
    <mergeCell ref="C186:D186"/>
    <mergeCell ref="E186:F186"/>
    <mergeCell ref="H186:I186"/>
    <mergeCell ref="J186:K186"/>
    <mergeCell ref="L186:M186"/>
    <mergeCell ref="A184:M184"/>
    <mergeCell ref="C185:D185"/>
    <mergeCell ref="E185:F185"/>
    <mergeCell ref="H185:I185"/>
    <mergeCell ref="C187:D187"/>
    <mergeCell ref="E187:F187"/>
    <mergeCell ref="H187:I187"/>
    <mergeCell ref="J187:K187"/>
    <mergeCell ref="L187:M187"/>
    <mergeCell ref="A192:K192"/>
    <mergeCell ref="L192:M192"/>
    <mergeCell ref="A193:M193"/>
    <mergeCell ref="C190:D190"/>
    <mergeCell ref="E190:F190"/>
    <mergeCell ref="H190:I190"/>
    <mergeCell ref="J190:K190"/>
    <mergeCell ref="L190:M190"/>
    <mergeCell ref="C191:D191"/>
    <mergeCell ref="E191:F191"/>
    <mergeCell ref="H191:I191"/>
    <mergeCell ref="J191:K191"/>
    <mergeCell ref="L191:M191"/>
    <mergeCell ref="C188:D188"/>
    <mergeCell ref="H188:I188"/>
    <mergeCell ref="J188:K188"/>
    <mergeCell ref="L188:M188"/>
    <mergeCell ref="J194:K194"/>
    <mergeCell ref="L194:M194"/>
    <mergeCell ref="C195:D195"/>
    <mergeCell ref="E195:F195"/>
    <mergeCell ref="H195:I195"/>
    <mergeCell ref="J195:K195"/>
    <mergeCell ref="L195:M195"/>
    <mergeCell ref="C196:D196"/>
    <mergeCell ref="E196:F196"/>
    <mergeCell ref="H196:I196"/>
    <mergeCell ref="J196:K196"/>
    <mergeCell ref="L196:M196"/>
    <mergeCell ref="C197:D197"/>
    <mergeCell ref="E197:F197"/>
    <mergeCell ref="H197:I197"/>
    <mergeCell ref="J197:K197"/>
    <mergeCell ref="L197:M197"/>
    <mergeCell ref="A204:K204"/>
    <mergeCell ref="L204:M204"/>
    <mergeCell ref="A205:M205"/>
    <mergeCell ref="C206:D206"/>
    <mergeCell ref="E206:F206"/>
    <mergeCell ref="H206:I206"/>
    <mergeCell ref="J206:K206"/>
    <mergeCell ref="L206:M206"/>
    <mergeCell ref="C207:D207"/>
    <mergeCell ref="E207:F207"/>
    <mergeCell ref="H207:I207"/>
    <mergeCell ref="J207:K207"/>
    <mergeCell ref="L207:M207"/>
    <mergeCell ref="A208:K208"/>
    <mergeCell ref="L208:M208"/>
    <mergeCell ref="L212:M212"/>
    <mergeCell ref="A209:M209"/>
    <mergeCell ref="C210:D210"/>
    <mergeCell ref="E210:F210"/>
    <mergeCell ref="H210:I210"/>
    <mergeCell ref="J210:K210"/>
    <mergeCell ref="L210:M210"/>
    <mergeCell ref="A213:K213"/>
    <mergeCell ref="L213:M213"/>
    <mergeCell ref="B179:K179"/>
    <mergeCell ref="B178:K178"/>
    <mergeCell ref="C211:D211"/>
    <mergeCell ref="E211:F211"/>
    <mergeCell ref="H211:I211"/>
    <mergeCell ref="J211:K211"/>
    <mergeCell ref="L211:M211"/>
    <mergeCell ref="A212:K212"/>
    <mergeCell ref="V56:X56"/>
    <mergeCell ref="Z56:AB56"/>
    <mergeCell ref="AC56:AF56"/>
    <mergeCell ref="AG56:AJ56"/>
    <mergeCell ref="AK56:AN56"/>
    <mergeCell ref="AO56:AR56"/>
    <mergeCell ref="E56:F56"/>
    <mergeCell ref="Z106:AB106"/>
    <mergeCell ref="V106:X106"/>
    <mergeCell ref="AC106:AF106"/>
    <mergeCell ref="AG106:AJ106"/>
    <mergeCell ref="AK106:AN106"/>
    <mergeCell ref="E99:F99"/>
    <mergeCell ref="H99:I99"/>
    <mergeCell ref="J99:K99"/>
    <mergeCell ref="L99:M99"/>
    <mergeCell ref="AO106:AR106"/>
    <mergeCell ref="L114:M114"/>
    <mergeCell ref="V114:X114"/>
    <mergeCell ref="Z114:AB114"/>
    <mergeCell ref="AC114:AF114"/>
    <mergeCell ref="AG114:AJ114"/>
    <mergeCell ref="V99:X99"/>
    <mergeCell ref="Z99:AB99"/>
    <mergeCell ref="AK99:AN99"/>
    <mergeCell ref="AO99:AR99"/>
    <mergeCell ref="A104:AR104"/>
    <mergeCell ref="A105:AR105"/>
    <mergeCell ref="E107:F107"/>
    <mergeCell ref="H107:I107"/>
    <mergeCell ref="J107:K107"/>
    <mergeCell ref="L107:M107"/>
    <mergeCell ref="N107:O107"/>
    <mergeCell ref="P107:Q107"/>
    <mergeCell ref="V107:X107"/>
    <mergeCell ref="Z107:AB107"/>
    <mergeCell ref="AC107:AF107"/>
    <mergeCell ref="AG107:AJ107"/>
    <mergeCell ref="AK107:AN107"/>
    <mergeCell ref="AO107:AR107"/>
    <mergeCell ref="AC99:AF99"/>
    <mergeCell ref="AG99:AJ99"/>
    <mergeCell ref="T99:U99"/>
    <mergeCell ref="E102:F102"/>
    <mergeCell ref="H102:I102"/>
    <mergeCell ref="J102:K102"/>
    <mergeCell ref="L102:M102"/>
    <mergeCell ref="N102:O102"/>
    <mergeCell ref="P102:Q102"/>
    <mergeCell ref="R102:S102"/>
    <mergeCell ref="T102:U102"/>
    <mergeCell ref="V102:X102"/>
    <mergeCell ref="Z102:AB102"/>
    <mergeCell ref="AC102:AF102"/>
    <mergeCell ref="E162:F162"/>
    <mergeCell ref="E159:F159"/>
    <mergeCell ref="E154:F154"/>
    <mergeCell ref="E151:F151"/>
    <mergeCell ref="E148:F148"/>
    <mergeCell ref="A157:AR157"/>
    <mergeCell ref="E158:F158"/>
    <mergeCell ref="N158:O158"/>
    <mergeCell ref="E140:F140"/>
    <mergeCell ref="E137:F137"/>
    <mergeCell ref="E139:F139"/>
    <mergeCell ref="AG161:AJ161"/>
    <mergeCell ref="H162:I162"/>
    <mergeCell ref="J162:K162"/>
    <mergeCell ref="L162:M162"/>
    <mergeCell ref="N162:O162"/>
    <mergeCell ref="P162:Q162"/>
    <mergeCell ref="R162:S162"/>
    <mergeCell ref="A156:AR156"/>
    <mergeCell ref="P154:Q154"/>
    <mergeCell ref="A160:AR160"/>
    <mergeCell ref="E161:F161"/>
    <mergeCell ref="J161:K161"/>
    <mergeCell ref="L161:M161"/>
    <mergeCell ref="N161:O161"/>
    <mergeCell ref="P161:Q161"/>
    <mergeCell ref="R161:S161"/>
    <mergeCell ref="T161:U161"/>
    <mergeCell ref="V161:X161"/>
    <mergeCell ref="Z161:AB161"/>
    <mergeCell ref="H159:I159"/>
    <mergeCell ref="J159:K159"/>
    <mergeCell ref="A112:AR112"/>
    <mergeCell ref="A113:AR113"/>
    <mergeCell ref="V138:X138"/>
    <mergeCell ref="Z138:AB138"/>
    <mergeCell ref="AC138:AF138"/>
    <mergeCell ref="AG138:AJ138"/>
    <mergeCell ref="AK138:AN138"/>
    <mergeCell ref="AO138:AR138"/>
    <mergeCell ref="E125:F125"/>
    <mergeCell ref="E115:F115"/>
    <mergeCell ref="H118:I118"/>
    <mergeCell ref="AK118:AN118"/>
    <mergeCell ref="E130:F130"/>
    <mergeCell ref="E127:F127"/>
    <mergeCell ref="E129:F129"/>
    <mergeCell ref="E126:F126"/>
    <mergeCell ref="A135:AR135"/>
    <mergeCell ref="E118:F118"/>
    <mergeCell ref="AC118:AF118"/>
    <mergeCell ref="AG137:AJ137"/>
    <mergeCell ref="AK137:AN137"/>
    <mergeCell ref="AO137:AR137"/>
    <mergeCell ref="E136:F136"/>
    <mergeCell ref="N136:O136"/>
    <mergeCell ref="B131:AN131"/>
    <mergeCell ref="AO131:AR131"/>
    <mergeCell ref="B132:AN132"/>
    <mergeCell ref="AO132:AR132"/>
    <mergeCell ref="R130:S130"/>
    <mergeCell ref="T130:U130"/>
    <mergeCell ref="V130:X130"/>
    <mergeCell ref="Z130:AB130"/>
  </mergeCells>
  <pageMargins left="0.70866141732283472" right="0.70866141732283472" top="0.74803149606299213" bottom="0.74803149606299213" header="0.31496062992125984" footer="0.31496062992125984"/>
  <pageSetup paperSize="9" scale="10" orientation="portrait" r:id="rId1"/>
  <rowBreaks count="1" manualBreakCount="1">
    <brk id="176"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1</vt:i4>
      </vt:variant>
    </vt:vector>
  </HeadingPairs>
  <TitlesOfParts>
    <vt:vector size="3" baseType="lpstr">
      <vt:lpstr>прил.2</vt:lpstr>
      <vt:lpstr>прил.3</vt:lpstr>
      <vt:lpstr>прил.2!Область_печати</vt:lpstr>
    </vt:vector>
  </TitlesOfParts>
  <Company>Microsoft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Ирина Аношкина</cp:lastModifiedBy>
  <cp:lastPrinted>2025-04-04T03:20:30Z</cp:lastPrinted>
  <dcterms:created xsi:type="dcterms:W3CDTF">2021-04-27T05:14:32Z</dcterms:created>
  <dcterms:modified xsi:type="dcterms:W3CDTF">2025-04-04T05:14:55Z</dcterms:modified>
</cp:coreProperties>
</file>